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bu-my.sharepoint.com/personal/sarah_joblin_gib_co_nz/Documents/Desktop/"/>
    </mc:Choice>
  </mc:AlternateContent>
  <xr:revisionPtr revIDLastSave="0" documentId="8_{26A553F9-C0CD-4C0B-AAE0-FF4AEFF59F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IB Plasterboard Order Form" sheetId="1" r:id="rId1"/>
    <sheet name="Sheet2" sheetId="2" state="hidden" r:id="rId2"/>
  </sheets>
  <definedNames>
    <definedName name="_xlnm._FilterDatabase" localSheetId="0" hidden="1">'GIB Plasterboard Order Form'!$A$18:$F$29</definedName>
    <definedName name="DELIVERY_TYPE">'GIB Plasterboard Order Form'!#REF!</definedName>
    <definedName name="_xlnm.Print_Area" localSheetId="0">'GIB Plasterboard Order Form'!$A$1:$O$96</definedName>
    <definedName name="Select_from_drop_down_list">'GIB Plasterboard Order Form'!#REF!</definedName>
    <definedName name="Standard_drop_down">'GIB Plasterboard Order Form'!#REF!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9" i="1" l="1"/>
  <c r="N86" i="1"/>
  <c r="O86" i="1" s="1"/>
  <c r="O89" i="1" s="1"/>
  <c r="N76" i="1"/>
  <c r="F58" i="1"/>
  <c r="F31" i="1"/>
  <c r="G31" i="1" s="1"/>
  <c r="F78" i="1"/>
  <c r="N89" i="1" l="1"/>
  <c r="G78" i="1"/>
  <c r="N40" i="1"/>
  <c r="O40" i="1" s="1"/>
  <c r="N41" i="1"/>
  <c r="O41" i="1" s="1"/>
  <c r="N42" i="1"/>
  <c r="O42" i="1" s="1"/>
  <c r="F28" i="1"/>
  <c r="G28" i="1" s="1"/>
  <c r="F29" i="1"/>
  <c r="G29" i="1" s="1"/>
  <c r="F30" i="1"/>
  <c r="G30" i="1" s="1"/>
  <c r="F91" i="1"/>
  <c r="G91" i="1" s="1"/>
  <c r="F89" i="1"/>
  <c r="G89" i="1" s="1"/>
  <c r="F90" i="1"/>
  <c r="G90" i="1" s="1"/>
  <c r="F85" i="1"/>
  <c r="G85" i="1" s="1"/>
  <c r="F84" i="1"/>
  <c r="G84" i="1" s="1"/>
  <c r="F83" i="1"/>
  <c r="G83" i="1" s="1"/>
  <c r="F82" i="1"/>
  <c r="G82" i="1" s="1"/>
  <c r="N82" i="1"/>
  <c r="O82" i="1" s="1"/>
  <c r="N81" i="1"/>
  <c r="O81" i="1" s="1"/>
  <c r="N67" i="1"/>
  <c r="O67" i="1" s="1"/>
  <c r="N66" i="1"/>
  <c r="O66" i="1" s="1"/>
  <c r="N64" i="1"/>
  <c r="O64" i="1" s="1"/>
  <c r="N65" i="1"/>
  <c r="O65" i="1" s="1"/>
  <c r="N61" i="1"/>
  <c r="O61" i="1" s="1"/>
  <c r="N60" i="1"/>
  <c r="O60" i="1" s="1"/>
  <c r="N59" i="1"/>
  <c r="O59" i="1" s="1"/>
  <c r="N58" i="1"/>
  <c r="O58" i="1" s="1"/>
  <c r="N77" i="1"/>
  <c r="O77" i="1" s="1"/>
  <c r="O76" i="1"/>
  <c r="N73" i="1"/>
  <c r="O73" i="1" s="1"/>
  <c r="N72" i="1"/>
  <c r="O72" i="1" s="1"/>
  <c r="N71" i="1"/>
  <c r="O71" i="1" s="1"/>
  <c r="F74" i="1"/>
  <c r="G74" i="1" s="1"/>
  <c r="F73" i="1"/>
  <c r="G73" i="1" s="1"/>
  <c r="F70" i="1"/>
  <c r="G70" i="1" s="1"/>
  <c r="F69" i="1"/>
  <c r="G69" i="1" s="1"/>
  <c r="F68" i="1"/>
  <c r="G68" i="1" s="1"/>
  <c r="F33" i="1"/>
  <c r="G33" i="1" s="1"/>
  <c r="F42" i="1"/>
  <c r="G42" i="1" s="1"/>
  <c r="F32" i="1"/>
  <c r="G32" i="1" s="1"/>
  <c r="F19" i="1" l="1"/>
  <c r="C9" i="2"/>
  <c r="C7" i="2"/>
  <c r="G19" i="1" l="1"/>
  <c r="C28" i="2"/>
  <c r="C29" i="2"/>
  <c r="N47" i="1" l="1"/>
  <c r="O47" i="1" s="1"/>
  <c r="N48" i="1"/>
  <c r="O48" i="1" s="1"/>
  <c r="F20" i="1" l="1"/>
  <c r="G20" i="1" l="1"/>
  <c r="F45" i="1"/>
  <c r="G45" i="1" s="1"/>
  <c r="N35" i="1"/>
  <c r="O35" i="1" s="1"/>
  <c r="N32" i="1"/>
  <c r="O32" i="1" s="1"/>
  <c r="N31" i="1"/>
  <c r="O31" i="1" s="1"/>
  <c r="N30" i="1"/>
  <c r="O30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44" i="1"/>
  <c r="O44" i="1" s="1"/>
  <c r="N43" i="1"/>
  <c r="O43" i="1" s="1"/>
  <c r="N39" i="1"/>
  <c r="O39" i="1" s="1"/>
  <c r="N54" i="1"/>
  <c r="O54" i="1" s="1"/>
  <c r="N53" i="1"/>
  <c r="O53" i="1" s="1"/>
  <c r="N52" i="1"/>
  <c r="O52" i="1" s="1"/>
  <c r="N51" i="1"/>
  <c r="O51" i="1" s="1"/>
  <c r="F65" i="1"/>
  <c r="G65" i="1" s="1"/>
  <c r="F64" i="1"/>
  <c r="G64" i="1" s="1"/>
  <c r="F63" i="1"/>
  <c r="G63" i="1" s="1"/>
  <c r="F62" i="1"/>
  <c r="G62" i="1" s="1"/>
  <c r="F61" i="1"/>
  <c r="G61" i="1" s="1"/>
  <c r="G58" i="1"/>
  <c r="F57" i="1"/>
  <c r="G57" i="1" s="1"/>
  <c r="F56" i="1"/>
  <c r="G56" i="1" s="1"/>
  <c r="F55" i="1"/>
  <c r="G55" i="1" s="1"/>
  <c r="F51" i="1"/>
  <c r="G51" i="1" s="1"/>
  <c r="F50" i="1"/>
  <c r="G50" i="1" s="1"/>
  <c r="F49" i="1"/>
  <c r="G49" i="1" s="1"/>
  <c r="F48" i="1"/>
  <c r="G48" i="1" s="1"/>
  <c r="F41" i="1"/>
  <c r="G41" i="1" s="1"/>
  <c r="F40" i="1"/>
  <c r="G40" i="1" s="1"/>
  <c r="F39" i="1"/>
  <c r="G39" i="1" s="1"/>
  <c r="F38" i="1"/>
  <c r="G38" i="1" s="1"/>
  <c r="F37" i="1"/>
  <c r="G3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C23" i="2" l="1"/>
  <c r="C22" i="2"/>
  <c r="C18" i="2" l="1"/>
  <c r="C6" i="2"/>
  <c r="C8" i="2"/>
  <c r="C10" i="2"/>
  <c r="C11" i="2"/>
  <c r="C12" i="2"/>
  <c r="C13" i="2"/>
  <c r="C14" i="2"/>
  <c r="C15" i="2"/>
  <c r="C16" i="2"/>
  <c r="C17" i="2"/>
  <c r="C5" i="2"/>
</calcChain>
</file>

<file path=xl/sharedStrings.xml><?xml version="1.0" encoding="utf-8"?>
<sst xmlns="http://schemas.openxmlformats.org/spreadsheetml/2006/main" count="347" uniqueCount="84">
  <si>
    <t>LENGTH</t>
  </si>
  <si>
    <t>SHT QTY</t>
  </si>
  <si>
    <t>M2</t>
  </si>
  <si>
    <t>EDGE</t>
  </si>
  <si>
    <t>TETE</t>
  </si>
  <si>
    <t>TESE</t>
  </si>
  <si>
    <t>GIB BRACELINE® GIB NOISELINE® 10mm</t>
  </si>
  <si>
    <t>GIB® STANDARD PLASTERBOARD 10mm</t>
  </si>
  <si>
    <t>Board Type</t>
  </si>
  <si>
    <t>Truck Type</t>
  </si>
  <si>
    <t>Rounds</t>
  </si>
  <si>
    <t>10mm GIB® STANDARD</t>
  </si>
  <si>
    <t xml:space="preserve">13mm GIB® STANDARD </t>
  </si>
  <si>
    <t xml:space="preserve">10mm GIB BRACELINE® GIB NOISELINE® </t>
  </si>
  <si>
    <t>10mm GIB BRACELINE® GIB NOISELINE® x 1350mm</t>
  </si>
  <si>
    <t xml:space="preserve">13mm GIB BRACELINE® GIB NOISELINE®  </t>
  </si>
  <si>
    <t xml:space="preserve">10mm GIB FYRELINE®  </t>
  </si>
  <si>
    <t xml:space="preserve">13mm GIB FYRELINE® </t>
  </si>
  <si>
    <t>10mm GIB® WIDELINE x 1350mm</t>
  </si>
  <si>
    <t>13mm GIB® WIDELINE x 1350mm</t>
  </si>
  <si>
    <t xml:space="preserve">10mm GIB AQUALINE® </t>
  </si>
  <si>
    <t>10mm GIB AQUALINE® x 1350mm</t>
  </si>
  <si>
    <t xml:space="preserve">13mm GIB AQUALINE®  </t>
  </si>
  <si>
    <t>Not Required</t>
  </si>
  <si>
    <t>Required</t>
  </si>
  <si>
    <t>Delivery Type</t>
  </si>
  <si>
    <t>Pick Up From Merchant</t>
  </si>
  <si>
    <t>Merchant to Deliver to Site</t>
  </si>
  <si>
    <t xml:space="preserve">Use GIB® Deliver to Site Service </t>
  </si>
  <si>
    <t>Pick Up Ex Works GIB® Warehouse</t>
  </si>
  <si>
    <t xml:space="preserve">Sheet Length Options </t>
  </si>
  <si>
    <t>GIB® SKU</t>
  </si>
  <si>
    <t>Any  Available Round</t>
  </si>
  <si>
    <t>7.00am - 10.00am</t>
  </si>
  <si>
    <t>10.30am - 1.30pm</t>
  </si>
  <si>
    <t>2pm - 5pm</t>
  </si>
  <si>
    <t>GIB Aqualine®  10mm</t>
  </si>
  <si>
    <t xml:space="preserve">16mm GIB FYRELINE® </t>
  </si>
  <si>
    <t xml:space="preserve">19mm GIB FYRELINE® </t>
  </si>
  <si>
    <t xml:space="preserve">10mm GIB WEATHERLINE®  </t>
  </si>
  <si>
    <t xml:space="preserve">13mm GIB WEATHERLINE®  </t>
  </si>
  <si>
    <t>25mm GIB BARRIERLINE®</t>
  </si>
  <si>
    <t>10mm GIB GIB Ultraline®</t>
  </si>
  <si>
    <t>13mm GIB GIB Ultraline®</t>
  </si>
  <si>
    <t xml:space="preserve">13mm GIB TOUGHLINE®  </t>
  </si>
  <si>
    <t xml:space="preserve">13mm GIB XBLOCK®  </t>
  </si>
  <si>
    <t xml:space="preserve">13mm GIB Toughline® AQUA  </t>
  </si>
  <si>
    <t>KG/M2</t>
  </si>
  <si>
    <t>WEIGHT (KG)</t>
  </si>
  <si>
    <t>ORDER DATE:</t>
  </si>
  <si>
    <t>DELIVERY  INSTRUCTIONS:</t>
  </si>
  <si>
    <t>SITE ADDRESS:</t>
  </si>
  <si>
    <t>ADDITIONAL SITE INFO:</t>
  </si>
  <si>
    <t>DESIRED DELIVERY DATE:</t>
  </si>
  <si>
    <t>GIB® PLASTERBOARD ORDER FORM</t>
  </si>
  <si>
    <t>PLEASE SEND THIS COMPLETED ORDER TO YOUR PREFERRED MERCHANT FOR ORDER PROCESSING</t>
  </si>
  <si>
    <t>Deliver to Merchant Store</t>
  </si>
  <si>
    <t>GIB: Hiab drop and go to site</t>
  </si>
  <si>
    <t>GIB®: Specialised Crane Service</t>
  </si>
  <si>
    <r>
      <t xml:space="preserve">USING THIS FORM: 1). </t>
    </r>
    <r>
      <rPr>
        <sz val="12"/>
        <rFont val="Calibri"/>
        <family val="2"/>
        <scheme val="minor"/>
      </rPr>
      <t xml:space="preserve">Please complete the below information and send to your merchant for processing. </t>
    </r>
    <r>
      <rPr>
        <b/>
        <sz val="12"/>
        <rFont val="Calibri"/>
        <family val="2"/>
        <scheme val="minor"/>
      </rPr>
      <t>2).</t>
    </r>
    <r>
      <rPr>
        <sz val="12"/>
        <rFont val="Calibri"/>
        <family val="2"/>
        <scheme val="minor"/>
      </rPr>
      <t xml:space="preserve"> For GIB Weatherline Rigid Air Systems and GIB Intertenancy Barrier Systems orders please used the applicable order form available at www.gib.co.nz/gib-plasterboard-order-forms. </t>
    </r>
    <r>
      <rPr>
        <b/>
        <sz val="12"/>
        <rFont val="Calibri"/>
        <family val="2"/>
        <scheme val="minor"/>
      </rPr>
      <t>2).</t>
    </r>
    <r>
      <rPr>
        <sz val="12"/>
        <rFont val="Calibri"/>
        <family val="2"/>
        <scheme val="minor"/>
      </rPr>
      <t xml:space="preserve"> GIB Delivered to Site Services are available in Auckland, Tauranga, Hamilton, Wellington and Christchurch. </t>
    </r>
    <r>
      <rPr>
        <b/>
        <sz val="12"/>
        <rFont val="Calibri"/>
        <family val="2"/>
        <scheme val="minor"/>
      </rPr>
      <t>3).</t>
    </r>
    <r>
      <rPr>
        <sz val="12"/>
        <rFont val="Calibri"/>
        <family val="2"/>
        <scheme val="minor"/>
      </rPr>
      <t xml:space="preserve"> All orders must be sent to your preferred merchant for processing and are subject to Winstone Wallboards order confirmation. </t>
    </r>
    <r>
      <rPr>
        <b/>
        <sz val="12"/>
        <rFont val="Calibri"/>
        <family val="2"/>
        <scheme val="minor"/>
      </rPr>
      <t>4).</t>
    </r>
    <r>
      <rPr>
        <sz val="12"/>
        <rFont val="Calibri"/>
        <family val="2"/>
        <scheme val="minor"/>
      </rPr>
      <t xml:space="preserve"> Grey shaded boxes in the below document indicate information which the customer can enter information. </t>
    </r>
    <r>
      <rPr>
        <b/>
        <sz val="12"/>
        <rFont val="Calibri"/>
        <family val="2"/>
        <scheme val="minor"/>
      </rPr>
      <t>5).</t>
    </r>
    <r>
      <rPr>
        <sz val="12"/>
        <rFont val="Calibri"/>
        <family val="2"/>
        <scheme val="minor"/>
      </rPr>
      <t xml:space="preserve"> For orders requiring multiple delivery locations on site use a new page for each delivery location E.g. 1st Floor, 2nd Floor etc. 6</t>
    </r>
    <r>
      <rPr>
        <b/>
        <sz val="12"/>
        <rFont val="Calibri"/>
        <family val="2"/>
        <scheme val="minor"/>
      </rPr>
      <t>).</t>
    </r>
    <r>
      <rPr>
        <sz val="12"/>
        <rFont val="Calibri"/>
        <family val="2"/>
        <scheme val="minor"/>
      </rPr>
      <t xml:space="preserve"> For further assistance call the GIB Helpline 0800 100 422 or visit www.gib.co.nz.  </t>
    </r>
  </si>
  <si>
    <t>CUSTOMER GENERAL ORDER INFO</t>
  </si>
  <si>
    <t>(PLEASE COMPLETE THE BELOW SECTION ONLY IF ORDERING GIB® DELIVERED TO SITE SERVICES)</t>
  </si>
  <si>
    <t>MERCHANT NAME:</t>
  </si>
  <si>
    <t>GIB® SERVICE TYPE:</t>
  </si>
  <si>
    <t>DESIRED DELIVERY TYPE:</t>
  </si>
  <si>
    <t xml:space="preserve">DTS ROUND: </t>
  </si>
  <si>
    <t>SITE INSPECTION DESIRED:</t>
  </si>
  <si>
    <t>CUSTOMER NAME:</t>
  </si>
  <si>
    <t>SITE CONTACT NAME:</t>
  </si>
  <si>
    <t>Please Note: GIB® Deliver to Site Services only available in Auckland, Tauranga, Hamilton, Wellington, Christchurch</t>
  </si>
  <si>
    <t>CUSTOMER ORDER NUMBER:</t>
  </si>
  <si>
    <t>SITE CONTACT MOBILE:</t>
  </si>
  <si>
    <t>GIB® Service Type</t>
  </si>
  <si>
    <t>Standard Truck with Extra Labour</t>
  </si>
  <si>
    <t>Standard Crane Lift</t>
  </si>
  <si>
    <t>Hiab Long Reach</t>
  </si>
  <si>
    <t>Standard Truck only</t>
  </si>
  <si>
    <t>Hiab only</t>
  </si>
  <si>
    <t>Hiab with Extra Labour</t>
  </si>
  <si>
    <t>Yes</t>
  </si>
  <si>
    <t>No</t>
  </si>
  <si>
    <t>TOTAL GIB® PLASTERBOARD ORDERED</t>
  </si>
  <si>
    <t xml:space="preserve"> All weights referred to above are indicative only and do not include pallets used to transport the plasterboard. </t>
  </si>
  <si>
    <t xml:space="preserve">6.5mm GIB CURVELINE®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</si>
</sst>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3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FB22D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1EB53A"/>
        <bgColor indexed="64"/>
      </patternFill>
    </fill>
    <fill>
      <patternFill patternType="solid">
        <fgColor rgb="FFC6600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theme="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69">
    <xf numFmtId="0" fontId="0" fillId="0" borderId="0" xfId="0"/>
    <xf numFmtId="1" fontId="5" fillId="2" borderId="8" xfId="0" applyNumberFormat="1" applyFont="1" applyFill="1" applyBorder="1" applyAlignment="1" applyProtection="1">
      <alignment vertical="center"/>
      <protection locked="0"/>
    </xf>
    <xf numFmtId="1" fontId="5" fillId="2" borderId="2" xfId="0" applyNumberFormat="1" applyFont="1" applyFill="1" applyBorder="1" applyAlignment="1" applyProtection="1">
      <alignment horizontal="center" vertical="center"/>
      <protection locked="0"/>
    </xf>
    <xf numFmtId="1" fontId="6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8" fillId="0" borderId="0" xfId="0" applyFont="1"/>
    <xf numFmtId="0" fontId="8" fillId="2" borderId="0" xfId="0" applyFont="1" applyFill="1"/>
    <xf numFmtId="0" fontId="9" fillId="2" borderId="0" xfId="0" applyFont="1" applyFill="1"/>
    <xf numFmtId="1" fontId="11" fillId="2" borderId="0" xfId="0" applyNumberFormat="1" applyFont="1" applyFill="1"/>
    <xf numFmtId="0" fontId="8" fillId="2" borderId="0" xfId="0" applyFont="1" applyFill="1" applyAlignment="1">
      <alignment horizontal="center"/>
    </xf>
    <xf numFmtId="1" fontId="8" fillId="2" borderId="0" xfId="0" applyNumberFormat="1" applyFont="1" applyFill="1"/>
    <xf numFmtId="0" fontId="10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9" fillId="2" borderId="2" xfId="0" applyNumberFormat="1" applyFont="1" applyFill="1" applyBorder="1" applyAlignment="1" applyProtection="1">
      <alignment horizontal="center" vertical="center"/>
      <protection locked="0"/>
    </xf>
    <xf numFmtId="1" fontId="10" fillId="2" borderId="0" xfId="0" applyNumberFormat="1" applyFont="1" applyFill="1" applyAlignment="1">
      <alignment horizontal="center" vertical="center"/>
    </xf>
    <xf numFmtId="1" fontId="10" fillId="2" borderId="2" xfId="0" applyNumberFormat="1" applyFont="1" applyFill="1" applyBorder="1" applyAlignment="1" applyProtection="1">
      <alignment horizontal="center" vertical="center"/>
      <protection locked="0"/>
    </xf>
    <xf numFmtId="1" fontId="13" fillId="2" borderId="2" xfId="0" applyNumberFormat="1" applyFont="1" applyFill="1" applyBorder="1" applyAlignment="1" applyProtection="1">
      <alignment horizontal="center" vertical="center"/>
      <protection locked="0"/>
    </xf>
    <xf numFmtId="1" fontId="10" fillId="2" borderId="2" xfId="0" applyNumberFormat="1" applyFont="1" applyFill="1" applyBorder="1" applyAlignment="1">
      <alignment horizontal="center" vertical="center"/>
    </xf>
    <xf numFmtId="1" fontId="10" fillId="2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1" fontId="8" fillId="0" borderId="0" xfId="0" applyNumberFormat="1" applyFont="1"/>
    <xf numFmtId="49" fontId="0" fillId="0" borderId="0" xfId="0" applyNumberFormat="1"/>
    <xf numFmtId="0" fontId="7" fillId="0" borderId="0" xfId="0" applyFont="1"/>
    <xf numFmtId="0" fontId="8" fillId="0" borderId="13" xfId="0" applyFont="1" applyBorder="1" applyAlignment="1">
      <alignment horizontal="center"/>
    </xf>
    <xf numFmtId="1" fontId="8" fillId="0" borderId="13" xfId="0" applyNumberFormat="1" applyFont="1" applyBorder="1"/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" fontId="10" fillId="2" borderId="9" xfId="0" applyNumberFormat="1" applyFont="1" applyFill="1" applyBorder="1" applyAlignment="1">
      <alignment horizontal="center" vertical="center"/>
    </xf>
    <xf numFmtId="49" fontId="7" fillId="0" borderId="0" xfId="0" applyNumberFormat="1" applyFont="1"/>
    <xf numFmtId="0" fontId="9" fillId="2" borderId="0" xfId="0" applyFont="1" applyFill="1" applyAlignment="1">
      <alignment horizontal="center"/>
    </xf>
    <xf numFmtId="1" fontId="10" fillId="2" borderId="3" xfId="0" applyNumberFormat="1" applyFont="1" applyFill="1" applyBorder="1" applyAlignment="1" applyProtection="1">
      <alignment horizontal="center" vertical="center"/>
      <protection locked="0"/>
    </xf>
    <xf numFmtId="1" fontId="10" fillId="2" borderId="3" xfId="0" applyNumberFormat="1" applyFont="1" applyFill="1" applyBorder="1" applyAlignment="1">
      <alignment horizontal="center" vertical="center"/>
    </xf>
    <xf numFmtId="1" fontId="10" fillId="2" borderId="12" xfId="0" applyNumberFormat="1" applyFont="1" applyFill="1" applyBorder="1" applyAlignment="1">
      <alignment horizontal="center" vertical="center"/>
    </xf>
    <xf numFmtId="1" fontId="10" fillId="2" borderId="12" xfId="0" applyNumberFormat="1" applyFont="1" applyFill="1" applyBorder="1" applyAlignment="1" applyProtection="1">
      <alignment horizontal="center" vertical="center"/>
      <protection locked="0"/>
    </xf>
    <xf numFmtId="1" fontId="10" fillId="2" borderId="0" xfId="0" applyNumberFormat="1" applyFont="1" applyFill="1" applyAlignment="1" applyProtection="1">
      <alignment horizontal="center" vertical="center"/>
      <protection locked="0"/>
    </xf>
    <xf numFmtId="2" fontId="10" fillId="2" borderId="2" xfId="0" applyNumberFormat="1" applyFont="1" applyFill="1" applyBorder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1" fontId="16" fillId="2" borderId="16" xfId="0" applyNumberFormat="1" applyFont="1" applyFill="1" applyBorder="1" applyAlignment="1">
      <alignment vertical="top" wrapText="1"/>
    </xf>
    <xf numFmtId="0" fontId="0" fillId="2" borderId="12" xfId="0" applyFill="1" applyBorder="1" applyAlignment="1">
      <alignment vertical="top" wrapText="1"/>
    </xf>
    <xf numFmtId="1" fontId="16" fillId="2" borderId="17" xfId="0" applyNumberFormat="1" applyFont="1" applyFill="1" applyBorder="1" applyAlignment="1">
      <alignment horizontal="left" vertical="center"/>
    </xf>
    <xf numFmtId="1" fontId="10" fillId="2" borderId="1" xfId="0" applyNumberFormat="1" applyFont="1" applyFill="1" applyBorder="1" applyAlignment="1" applyProtection="1">
      <alignment horizontal="center" vertical="center"/>
      <protection locked="0"/>
    </xf>
    <xf numFmtId="1" fontId="10" fillId="2" borderId="1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1" fontId="10" fillId="2" borderId="20" xfId="0" applyNumberFormat="1" applyFont="1" applyFill="1" applyBorder="1" applyAlignment="1">
      <alignment horizontal="center" vertical="center"/>
    </xf>
    <xf numFmtId="1" fontId="10" fillId="2" borderId="0" xfId="0" applyNumberFormat="1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8" fillId="0" borderId="2" xfId="0" applyFont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5" fillId="0" borderId="13" xfId="0" applyFont="1" applyBorder="1" applyAlignment="1">
      <alignment horizontal="center"/>
    </xf>
    <xf numFmtId="0" fontId="15" fillId="0" borderId="0" xfId="0" applyFont="1"/>
    <xf numFmtId="0" fontId="14" fillId="2" borderId="21" xfId="0" applyFont="1" applyFill="1" applyBorder="1" applyAlignment="1">
      <alignment horizontal="center" vertical="center"/>
    </xf>
    <xf numFmtId="1" fontId="14" fillId="2" borderId="21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 applyProtection="1">
      <alignment horizontal="center" vertical="center"/>
      <protection locked="0"/>
    </xf>
    <xf numFmtId="164" fontId="9" fillId="2" borderId="2" xfId="0" applyNumberFormat="1" applyFont="1" applyFill="1" applyBorder="1" applyAlignment="1" applyProtection="1">
      <alignment horizontal="center" vertical="center"/>
      <protection locked="0"/>
    </xf>
    <xf numFmtId="1" fontId="10" fillId="14" borderId="2" xfId="0" applyNumberFormat="1" applyFont="1" applyFill="1" applyBorder="1" applyAlignment="1" applyProtection="1">
      <alignment horizontal="center" vertical="center"/>
      <protection locked="0"/>
    </xf>
    <xf numFmtId="49" fontId="0" fillId="2" borderId="0" xfId="0" applyNumberFormat="1" applyFill="1"/>
    <xf numFmtId="0" fontId="6" fillId="2" borderId="16" xfId="0" applyFont="1" applyFill="1" applyBorder="1" applyAlignment="1">
      <alignment horizontal="right" vertical="center"/>
    </xf>
    <xf numFmtId="0" fontId="0" fillId="14" borderId="31" xfId="0" applyFill="1" applyBorder="1" applyProtection="1">
      <protection locked="0"/>
    </xf>
    <xf numFmtId="0" fontId="6" fillId="2" borderId="26" xfId="0" applyFont="1" applyFill="1" applyBorder="1" applyAlignment="1">
      <alignment horizontal="right" vertical="center"/>
    </xf>
    <xf numFmtId="1" fontId="20" fillId="2" borderId="26" xfId="0" applyNumberFormat="1" applyFont="1" applyFill="1" applyBorder="1" applyAlignment="1">
      <alignment horizontal="right"/>
    </xf>
    <xf numFmtId="49" fontId="0" fillId="14" borderId="35" xfId="0" applyNumberFormat="1" applyFill="1" applyBorder="1" applyProtection="1">
      <protection locked="0"/>
    </xf>
    <xf numFmtId="1" fontId="7" fillId="2" borderId="26" xfId="0" applyNumberFormat="1" applyFont="1" applyFill="1" applyBorder="1" applyAlignment="1">
      <alignment horizontal="right" vertical="center"/>
    </xf>
    <xf numFmtId="0" fontId="18" fillId="2" borderId="0" xfId="0" applyFont="1" applyFill="1"/>
    <xf numFmtId="49" fontId="7" fillId="2" borderId="37" xfId="0" applyNumberFormat="1" applyFont="1" applyFill="1" applyBorder="1" applyProtection="1">
      <protection locked="0"/>
    </xf>
    <xf numFmtId="1" fontId="10" fillId="2" borderId="38" xfId="0" applyNumberFormat="1" applyFont="1" applyFill="1" applyBorder="1" applyAlignment="1">
      <alignment horizontal="center" vertical="center"/>
    </xf>
    <xf numFmtId="0" fontId="24" fillId="3" borderId="21" xfId="0" applyFont="1" applyFill="1" applyBorder="1" applyAlignment="1">
      <alignment horizontal="center" vertical="center"/>
    </xf>
    <xf numFmtId="1" fontId="0" fillId="2" borderId="12" xfId="0" applyNumberFormat="1" applyFill="1" applyBorder="1" applyAlignment="1">
      <alignment vertical="top" wrapText="1"/>
    </xf>
    <xf numFmtId="164" fontId="10" fillId="2" borderId="2" xfId="0" applyNumberFormat="1" applyFon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vertical="top" wrapText="1"/>
    </xf>
    <xf numFmtId="3" fontId="23" fillId="2" borderId="21" xfId="0" applyNumberFormat="1" applyFont="1" applyFill="1" applyBorder="1" applyAlignment="1" applyProtection="1">
      <alignment horizontal="center" vertical="center"/>
      <protection locked="0"/>
    </xf>
    <xf numFmtId="1" fontId="25" fillId="2" borderId="0" xfId="0" applyNumberFormat="1" applyFont="1" applyFill="1" applyAlignment="1" applyProtection="1">
      <alignment vertical="center" wrapText="1"/>
      <protection locked="0"/>
    </xf>
    <xf numFmtId="3" fontId="22" fillId="3" borderId="21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Alignment="1" applyProtection="1">
      <alignment horizontal="center" vertical="center"/>
      <protection locked="0"/>
    </xf>
    <xf numFmtId="164" fontId="10" fillId="2" borderId="0" xfId="0" applyNumberFormat="1" applyFont="1" applyFill="1" applyAlignment="1">
      <alignment horizontal="center" vertical="center"/>
    </xf>
    <xf numFmtId="0" fontId="12" fillId="3" borderId="17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10" borderId="10" xfId="0" applyFont="1" applyFill="1" applyBorder="1" applyAlignment="1" applyProtection="1">
      <alignment horizontal="center" vertical="center"/>
      <protection locked="0"/>
    </xf>
    <xf numFmtId="0" fontId="12" fillId="10" borderId="3" xfId="0" applyFont="1" applyFill="1" applyBorder="1" applyAlignment="1" applyProtection="1">
      <alignment horizontal="center" vertical="center"/>
      <protection locked="0"/>
    </xf>
    <xf numFmtId="0" fontId="12" fillId="10" borderId="11" xfId="0" applyFont="1" applyFill="1" applyBorder="1" applyAlignment="1" applyProtection="1">
      <alignment horizontal="center" vertical="center"/>
      <protection locked="0"/>
    </xf>
    <xf numFmtId="0" fontId="9" fillId="11" borderId="2" xfId="0" applyFont="1" applyFill="1" applyBorder="1" applyAlignment="1" applyProtection="1">
      <alignment horizontal="center" vertical="center"/>
      <protection locked="0"/>
    </xf>
    <xf numFmtId="0" fontId="9" fillId="13" borderId="2" xfId="0" applyFont="1" applyFill="1" applyBorder="1" applyAlignment="1" applyProtection="1">
      <alignment horizontal="center" vertical="center"/>
      <protection locked="0"/>
    </xf>
    <xf numFmtId="0" fontId="14" fillId="8" borderId="2" xfId="0" applyFont="1" applyFill="1" applyBorder="1" applyAlignment="1">
      <alignment horizontal="center" vertical="center"/>
    </xf>
    <xf numFmtId="49" fontId="5" fillId="14" borderId="0" xfId="0" applyNumberFormat="1" applyFont="1" applyFill="1" applyAlignment="1" applyProtection="1">
      <alignment horizontal="center" vertical="top" wrapText="1"/>
      <protection locked="0"/>
    </xf>
    <xf numFmtId="49" fontId="5" fillId="14" borderId="28" xfId="0" applyNumberFormat="1" applyFont="1" applyFill="1" applyBorder="1" applyAlignment="1" applyProtection="1">
      <alignment horizontal="center" vertical="top" wrapText="1"/>
      <protection locked="0"/>
    </xf>
    <xf numFmtId="49" fontId="5" fillId="14" borderId="1" xfId="0" applyNumberFormat="1" applyFont="1" applyFill="1" applyBorder="1" applyAlignment="1" applyProtection="1">
      <alignment horizontal="center" vertical="top" wrapText="1"/>
      <protection locked="0"/>
    </xf>
    <xf numFmtId="49" fontId="5" fillId="14" borderId="25" xfId="0" applyNumberFormat="1" applyFont="1" applyFill="1" applyBorder="1" applyAlignment="1" applyProtection="1">
      <alignment horizontal="center" vertical="top" wrapText="1"/>
      <protection locked="0"/>
    </xf>
    <xf numFmtId="49" fontId="6" fillId="2" borderId="26" xfId="0" applyNumberFormat="1" applyFont="1" applyFill="1" applyBorder="1" applyAlignment="1">
      <alignment horizontal="right" vertical="top" wrapText="1"/>
    </xf>
    <xf numFmtId="49" fontId="6" fillId="2" borderId="0" xfId="0" applyNumberFormat="1" applyFont="1" applyFill="1" applyAlignment="1">
      <alignment horizontal="right" vertical="top" wrapText="1"/>
    </xf>
    <xf numFmtId="49" fontId="6" fillId="2" borderId="17" xfId="0" applyNumberFormat="1" applyFont="1" applyFill="1" applyBorder="1" applyAlignment="1">
      <alignment horizontal="right" vertical="top" wrapText="1"/>
    </xf>
    <xf numFmtId="49" fontId="6" fillId="2" borderId="1" xfId="0" applyNumberFormat="1" applyFont="1" applyFill="1" applyBorder="1" applyAlignment="1">
      <alignment horizontal="right" vertical="top" wrapText="1"/>
    </xf>
    <xf numFmtId="0" fontId="12" fillId="7" borderId="2" xfId="0" applyFont="1" applyFill="1" applyBorder="1" applyAlignment="1" applyProtection="1">
      <alignment horizontal="center" vertical="center"/>
      <protection locked="0"/>
    </xf>
    <xf numFmtId="49" fontId="0" fillId="14" borderId="29" xfId="0" applyNumberFormat="1" applyFill="1" applyBorder="1" applyAlignment="1" applyProtection="1">
      <alignment horizontal="left" vertical="top" wrapText="1"/>
      <protection locked="0"/>
    </xf>
    <xf numFmtId="49" fontId="0" fillId="14" borderId="34" xfId="0" applyNumberFormat="1" applyFill="1" applyBorder="1" applyAlignment="1" applyProtection="1">
      <alignment horizontal="left" vertical="top" wrapText="1"/>
      <protection locked="0"/>
    </xf>
    <xf numFmtId="49" fontId="0" fillId="14" borderId="0" xfId="0" applyNumberFormat="1" applyFill="1" applyAlignment="1" applyProtection="1">
      <alignment horizontal="left" vertical="top" wrapText="1"/>
      <protection locked="0"/>
    </xf>
    <xf numFmtId="49" fontId="0" fillId="14" borderId="28" xfId="0" applyNumberFormat="1" applyFill="1" applyBorder="1" applyAlignment="1" applyProtection="1">
      <alignment horizontal="left" vertical="top" wrapText="1"/>
      <protection locked="0"/>
    </xf>
    <xf numFmtId="49" fontId="0" fillId="14" borderId="1" xfId="0" applyNumberFormat="1" applyFill="1" applyBorder="1" applyAlignment="1" applyProtection="1">
      <alignment horizontal="left" vertical="top" wrapText="1"/>
      <protection locked="0"/>
    </xf>
    <xf numFmtId="49" fontId="0" fillId="14" borderId="25" xfId="0" applyNumberFormat="1" applyFill="1" applyBorder="1" applyAlignment="1" applyProtection="1">
      <alignment horizontal="left" vertical="top" wrapText="1"/>
      <protection locked="0"/>
    </xf>
    <xf numFmtId="0" fontId="12" fillId="12" borderId="10" xfId="0" applyFont="1" applyFill="1" applyBorder="1" applyAlignment="1" applyProtection="1">
      <alignment horizontal="center" vertical="center"/>
      <protection locked="0"/>
    </xf>
    <xf numFmtId="0" fontId="12" fillId="12" borderId="3" xfId="0" applyFont="1" applyFill="1" applyBorder="1" applyAlignment="1" applyProtection="1">
      <alignment horizontal="center" vertical="center"/>
      <protection locked="0"/>
    </xf>
    <xf numFmtId="0" fontId="12" fillId="12" borderId="11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>
      <alignment horizontal="right" vertical="top"/>
    </xf>
    <xf numFmtId="0" fontId="6" fillId="2" borderId="0" xfId="0" applyFont="1" applyFill="1" applyAlignment="1">
      <alignment horizontal="right" vertical="top"/>
    </xf>
    <xf numFmtId="1" fontId="7" fillId="2" borderId="0" xfId="0" applyNumberFormat="1" applyFont="1" applyFill="1" applyAlignment="1">
      <alignment horizontal="right"/>
    </xf>
    <xf numFmtId="0" fontId="21" fillId="0" borderId="26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28" xfId="0" applyFont="1" applyBorder="1" applyAlignment="1">
      <alignment horizontal="center"/>
    </xf>
    <xf numFmtId="0" fontId="12" fillId="6" borderId="10" xfId="0" applyFont="1" applyFill="1" applyBorder="1" applyAlignment="1" applyProtection="1">
      <alignment horizontal="center" vertical="center"/>
      <protection locked="0"/>
    </xf>
    <xf numFmtId="0" fontId="12" fillId="6" borderId="3" xfId="0" applyFont="1" applyFill="1" applyBorder="1" applyAlignment="1" applyProtection="1">
      <alignment horizontal="center" vertical="center"/>
      <protection locked="0"/>
    </xf>
    <xf numFmtId="0" fontId="12" fillId="6" borderId="11" xfId="0" applyFont="1" applyFill="1" applyBorder="1" applyAlignment="1" applyProtection="1">
      <alignment horizontal="center" vertical="center"/>
      <protection locked="0"/>
    </xf>
    <xf numFmtId="0" fontId="12" fillId="5" borderId="10" xfId="0" applyFont="1" applyFill="1" applyBorder="1" applyAlignment="1" applyProtection="1">
      <alignment horizontal="center" vertical="center"/>
      <protection locked="0"/>
    </xf>
    <xf numFmtId="0" fontId="12" fillId="5" borderId="3" xfId="0" applyFont="1" applyFill="1" applyBorder="1" applyAlignment="1" applyProtection="1">
      <alignment horizontal="center" vertical="center"/>
      <protection locked="0"/>
    </xf>
    <xf numFmtId="49" fontId="0" fillId="14" borderId="30" xfId="0" applyNumberFormat="1" applyFill="1" applyBorder="1" applyAlignment="1" applyProtection="1">
      <alignment horizontal="left"/>
      <protection locked="0"/>
    </xf>
    <xf numFmtId="0" fontId="6" fillId="2" borderId="26" xfId="0" applyFont="1" applyFill="1" applyBorder="1" applyAlignment="1">
      <alignment horizontal="right" vertical="top" wrapText="1"/>
    </xf>
    <xf numFmtId="0" fontId="0" fillId="0" borderId="26" xfId="0" applyBorder="1" applyAlignment="1">
      <alignment horizontal="right" vertical="top" wrapText="1"/>
    </xf>
    <xf numFmtId="0" fontId="0" fillId="0" borderId="17" xfId="0" applyBorder="1" applyAlignment="1">
      <alignment horizontal="right" vertical="top" wrapText="1"/>
    </xf>
    <xf numFmtId="1" fontId="7" fillId="2" borderId="33" xfId="0" applyNumberFormat="1" applyFont="1" applyFill="1" applyBorder="1" applyAlignment="1">
      <alignment horizontal="right"/>
    </xf>
    <xf numFmtId="49" fontId="0" fillId="14" borderId="29" xfId="0" applyNumberFormat="1" applyFill="1" applyBorder="1" applyAlignment="1" applyProtection="1">
      <alignment horizontal="left"/>
      <protection locked="0"/>
    </xf>
    <xf numFmtId="49" fontId="0" fillId="14" borderId="34" xfId="0" applyNumberFormat="1" applyFill="1" applyBorder="1" applyAlignment="1" applyProtection="1">
      <alignment horizontal="left"/>
      <protection locked="0"/>
    </xf>
    <xf numFmtId="0" fontId="0" fillId="14" borderId="29" xfId="0" applyFill="1" applyBorder="1" applyAlignment="1" applyProtection="1">
      <alignment horizontal="left"/>
      <protection locked="0"/>
    </xf>
    <xf numFmtId="49" fontId="5" fillId="14" borderId="33" xfId="0" applyNumberFormat="1" applyFont="1" applyFill="1" applyBorder="1" applyAlignment="1" applyProtection="1">
      <alignment horizontal="center" vertical="top" wrapText="1"/>
      <protection locked="0"/>
    </xf>
    <xf numFmtId="49" fontId="5" fillId="14" borderId="36" xfId="0" applyNumberFormat="1" applyFont="1" applyFill="1" applyBorder="1" applyAlignment="1" applyProtection="1">
      <alignment horizontal="center" vertical="top" wrapText="1"/>
      <protection locked="0"/>
    </xf>
    <xf numFmtId="0" fontId="19" fillId="2" borderId="27" xfId="0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vertical="top" wrapText="1"/>
    </xf>
    <xf numFmtId="49" fontId="0" fillId="14" borderId="32" xfId="0" applyNumberFormat="1" applyFill="1" applyBorder="1" applyAlignment="1" applyProtection="1">
      <alignment horizontal="left"/>
      <protection locked="0"/>
    </xf>
    <xf numFmtId="0" fontId="14" fillId="5" borderId="16" xfId="0" applyFont="1" applyFill="1" applyBorder="1" applyAlignment="1">
      <alignment horizontal="center"/>
    </xf>
    <xf numFmtId="0" fontId="14" fillId="5" borderId="12" xfId="0" applyFont="1" applyFill="1" applyBorder="1" applyAlignment="1">
      <alignment horizontal="center"/>
    </xf>
    <xf numFmtId="0" fontId="14" fillId="5" borderId="31" xfId="0" applyFont="1" applyFill="1" applyBorder="1" applyAlignment="1">
      <alignment horizontal="center"/>
    </xf>
    <xf numFmtId="49" fontId="0" fillId="14" borderId="12" xfId="0" applyNumberFormat="1" applyFill="1" applyBorder="1" applyAlignment="1" applyProtection="1">
      <alignment horizontal="left"/>
      <protection locked="0"/>
    </xf>
    <xf numFmtId="49" fontId="0" fillId="14" borderId="31" xfId="0" applyNumberFormat="1" applyFill="1" applyBorder="1" applyAlignment="1" applyProtection="1">
      <alignment horizontal="left"/>
      <protection locked="0"/>
    </xf>
    <xf numFmtId="0" fontId="18" fillId="5" borderId="16" xfId="0" applyFont="1" applyFill="1" applyBorder="1" applyAlignment="1">
      <alignment horizontal="center"/>
    </xf>
    <xf numFmtId="0" fontId="18" fillId="5" borderId="12" xfId="0" applyFont="1" applyFill="1" applyBorder="1" applyAlignment="1">
      <alignment horizontal="center"/>
    </xf>
    <xf numFmtId="0" fontId="18" fillId="5" borderId="31" xfId="0" applyFont="1" applyFill="1" applyBorder="1" applyAlignment="1">
      <alignment horizontal="center"/>
    </xf>
    <xf numFmtId="1" fontId="7" fillId="2" borderId="12" xfId="0" applyNumberFormat="1" applyFont="1" applyFill="1" applyBorder="1" applyAlignment="1">
      <alignment horizontal="right"/>
    </xf>
    <xf numFmtId="0" fontId="9" fillId="2" borderId="27" xfId="0" applyFont="1" applyFill="1" applyBorder="1" applyAlignment="1">
      <alignment horizontal="left" wrapText="1"/>
    </xf>
    <xf numFmtId="0" fontId="8" fillId="0" borderId="0" xfId="0" applyFont="1" applyAlignment="1">
      <alignment wrapText="1"/>
    </xf>
    <xf numFmtId="0" fontId="0" fillId="0" borderId="0" xfId="0"/>
    <xf numFmtId="0" fontId="8" fillId="0" borderId="27" xfId="0" applyFont="1" applyBorder="1" applyAlignment="1">
      <alignment wrapText="1"/>
    </xf>
    <xf numFmtId="0" fontId="26" fillId="2" borderId="0" xfId="0" applyFont="1" applyFill="1" applyAlignment="1">
      <alignment horizontal="center"/>
    </xf>
    <xf numFmtId="0" fontId="12" fillId="4" borderId="10" xfId="0" applyFont="1" applyFill="1" applyBorder="1" applyAlignment="1" applyProtection="1">
      <alignment horizontal="center" vertical="center"/>
      <protection locked="0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2" borderId="22" xfId="0" applyFont="1" applyFill="1" applyBorder="1" applyAlignment="1">
      <alignment wrapText="1"/>
    </xf>
    <xf numFmtId="0" fontId="0" fillId="2" borderId="23" xfId="0" applyFill="1" applyBorder="1" applyAlignment="1">
      <alignment wrapText="1"/>
    </xf>
    <xf numFmtId="0" fontId="0" fillId="2" borderId="24" xfId="0" applyFill="1" applyBorder="1" applyAlignment="1">
      <alignment wrapText="1"/>
    </xf>
    <xf numFmtId="0" fontId="12" fillId="3" borderId="10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2" fillId="3" borderId="11" xfId="0" applyFont="1" applyFill="1" applyBorder="1" applyAlignment="1" applyProtection="1">
      <alignment horizontal="center" vertical="center"/>
      <protection locked="0"/>
    </xf>
    <xf numFmtId="1" fontId="25" fillId="2" borderId="0" xfId="0" applyNumberFormat="1" applyFont="1" applyFill="1" applyAlignment="1" applyProtection="1">
      <alignment horizontal="center" vertical="center" wrapText="1"/>
      <protection locked="0"/>
    </xf>
    <xf numFmtId="0" fontId="12" fillId="15" borderId="10" xfId="0" applyFont="1" applyFill="1" applyBorder="1" applyAlignment="1" applyProtection="1">
      <alignment horizontal="center" vertical="center"/>
      <protection locked="0"/>
    </xf>
    <xf numFmtId="0" fontId="12" fillId="15" borderId="3" xfId="0" applyFont="1" applyFill="1" applyBorder="1" applyAlignment="1" applyProtection="1">
      <alignment horizontal="center" vertical="center"/>
      <protection locked="0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9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40" xfId="0" applyFont="1" applyFill="1" applyBorder="1" applyAlignment="1">
      <alignment horizontal="center" vertical="center" wrapText="1"/>
    </xf>
    <xf numFmtId="3" fontId="22" fillId="3" borderId="41" xfId="0" applyNumberFormat="1" applyFont="1" applyFill="1" applyBorder="1" applyAlignment="1">
      <alignment horizontal="center" vertical="center"/>
    </xf>
    <xf numFmtId="3" fontId="22" fillId="3" borderId="42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4" fillId="9" borderId="6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B22D"/>
      <color rgb="FFC66005"/>
      <color rgb="FF1EB53A"/>
      <color rgb="FF703572"/>
      <color rgb="FF0033CC"/>
      <color rgb="FFFFCC66"/>
      <color rgb="FFFFCC00"/>
      <color rgb="FFFF9900"/>
      <color rgb="FF235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359198</xdr:colOff>
      <xdr:row>91</xdr:row>
      <xdr:rowOff>173778</xdr:rowOff>
    </xdr:from>
    <xdr:to>
      <xdr:col>14</xdr:col>
      <xdr:colOff>927776</xdr:colOff>
      <xdr:row>95</xdr:row>
      <xdr:rowOff>61430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2031" y="19223778"/>
          <a:ext cx="568578" cy="681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C000"/>
    <pageSetUpPr fitToPage="1"/>
  </sheetPr>
  <dimension ref="A1:O102"/>
  <sheetViews>
    <sheetView showZeros="0" tabSelected="1" topLeftCell="A60" zoomScale="90" zoomScaleNormal="90" zoomScalePageLayoutView="30" workbookViewId="0">
      <selection activeCell="S64" sqref="S64"/>
    </sheetView>
  </sheetViews>
  <sheetFormatPr defaultColWidth="9.140625" defaultRowHeight="15.75" x14ac:dyDescent="0.25"/>
  <cols>
    <col min="1" max="1" width="17.42578125" style="19" customWidth="1"/>
    <col min="2" max="3" width="16.85546875" style="19" customWidth="1"/>
    <col min="4" max="4" width="21.28515625" style="20" customWidth="1"/>
    <col min="5" max="5" width="16.85546875" style="20" hidden="1" customWidth="1"/>
    <col min="6" max="7" width="16.85546875" style="19" customWidth="1"/>
    <col min="8" max="8" width="0.5703125" style="6" customWidth="1"/>
    <col min="9" max="11" width="17.42578125" style="5" customWidth="1"/>
    <col min="12" max="12" width="17.42578125" style="20" customWidth="1"/>
    <col min="13" max="13" width="17.42578125" style="20" hidden="1" customWidth="1"/>
    <col min="14" max="14" width="17.42578125" style="5" customWidth="1"/>
    <col min="15" max="15" width="16.85546875" style="19" customWidth="1"/>
    <col min="16" max="16384" width="9.140625" style="5"/>
  </cols>
  <sheetData>
    <row r="1" spans="1:15" ht="39" x14ac:dyDescent="0.6">
      <c r="A1" s="139" t="s">
        <v>54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</row>
    <row r="2" spans="1:15" x14ac:dyDescent="0.25">
      <c r="A2" s="9"/>
      <c r="B2" s="9"/>
      <c r="C2" s="9"/>
      <c r="D2" s="10"/>
      <c r="E2" s="10"/>
      <c r="F2" s="9"/>
      <c r="G2" s="9"/>
      <c r="I2" s="6"/>
      <c r="J2" s="6"/>
      <c r="K2" s="6"/>
      <c r="L2" s="10"/>
      <c r="M2" s="10"/>
      <c r="N2" s="6"/>
      <c r="O2" s="9"/>
    </row>
    <row r="3" spans="1:15" x14ac:dyDescent="0.25">
      <c r="A3" s="135" t="s">
        <v>59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7"/>
      <c r="M3" s="137"/>
      <c r="N3" s="137"/>
      <c r="O3" s="137"/>
    </row>
    <row r="4" spans="1:15" ht="47.45" customHeight="1" thickBot="1" x14ac:dyDescent="0.3">
      <c r="A4" s="138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7"/>
      <c r="M4" s="137"/>
      <c r="N4" s="137"/>
      <c r="O4" s="137"/>
    </row>
    <row r="5" spans="1:15" x14ac:dyDescent="0.25">
      <c r="A5" s="145"/>
      <c r="B5" s="146"/>
      <c r="C5" s="146"/>
      <c r="D5" s="146"/>
      <c r="E5" s="146"/>
      <c r="F5" s="146"/>
      <c r="G5" s="146"/>
      <c r="H5" s="146"/>
      <c r="I5" s="146"/>
      <c r="J5" s="146"/>
      <c r="K5" s="147"/>
      <c r="L5" s="6"/>
      <c r="M5" s="6"/>
      <c r="N5" s="6"/>
      <c r="O5" s="6"/>
    </row>
    <row r="6" spans="1:15" ht="21.75" thickBot="1" x14ac:dyDescent="0.3">
      <c r="A6" s="123" t="s">
        <v>55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</row>
    <row r="7" spans="1:15" x14ac:dyDescent="0.25">
      <c r="A7" s="145"/>
      <c r="B7" s="146"/>
      <c r="C7" s="146"/>
      <c r="D7" s="146"/>
      <c r="E7" s="146"/>
      <c r="F7" s="146"/>
      <c r="G7" s="146"/>
      <c r="H7" s="146"/>
      <c r="I7" s="146"/>
      <c r="J7" s="146"/>
      <c r="K7" s="147"/>
      <c r="L7" s="6"/>
      <c r="M7" s="6"/>
      <c r="N7" s="6"/>
      <c r="O7" s="6"/>
    </row>
    <row r="8" spans="1:15" ht="15.75" customHeight="1" x14ac:dyDescent="0.25">
      <c r="A8" s="126" t="s">
        <v>60</v>
      </c>
      <c r="B8" s="127"/>
      <c r="C8" s="127"/>
      <c r="D8" s="127"/>
      <c r="E8" s="127"/>
      <c r="F8" s="127"/>
      <c r="G8" s="128"/>
      <c r="H8" s="64"/>
      <c r="I8" s="131" t="s">
        <v>61</v>
      </c>
      <c r="J8" s="132"/>
      <c r="K8" s="132"/>
      <c r="L8" s="132"/>
      <c r="M8" s="132"/>
      <c r="N8" s="132"/>
      <c r="O8" s="133"/>
    </row>
    <row r="9" spans="1:15" x14ac:dyDescent="0.25">
      <c r="A9" s="58" t="s">
        <v>62</v>
      </c>
      <c r="B9" s="125"/>
      <c r="C9" s="125"/>
      <c r="D9" s="134" t="s">
        <v>53</v>
      </c>
      <c r="E9" s="134"/>
      <c r="F9" s="129"/>
      <c r="G9" s="130"/>
      <c r="I9" s="65" t="s">
        <v>63</v>
      </c>
      <c r="J9" s="129"/>
      <c r="K9" s="129"/>
      <c r="L9" s="134" t="s">
        <v>53</v>
      </c>
      <c r="M9" s="134"/>
      <c r="N9" s="134"/>
      <c r="O9" s="59"/>
    </row>
    <row r="10" spans="1:15" x14ac:dyDescent="0.25">
      <c r="A10" s="60" t="s">
        <v>49</v>
      </c>
      <c r="B10" s="118"/>
      <c r="C10" s="118"/>
      <c r="D10" s="104" t="s">
        <v>64</v>
      </c>
      <c r="E10" s="104"/>
      <c r="F10" s="118"/>
      <c r="G10" s="119"/>
      <c r="I10" s="61" t="s">
        <v>65</v>
      </c>
      <c r="J10" s="113"/>
      <c r="K10" s="113"/>
      <c r="L10" s="117" t="s">
        <v>66</v>
      </c>
      <c r="M10" s="117"/>
      <c r="N10" s="117"/>
      <c r="O10" s="62"/>
    </row>
    <row r="11" spans="1:15" x14ac:dyDescent="0.25">
      <c r="A11" s="60" t="s">
        <v>67</v>
      </c>
      <c r="B11" s="120"/>
      <c r="C11" s="120"/>
      <c r="D11" s="104" t="s">
        <v>68</v>
      </c>
      <c r="E11" s="104"/>
      <c r="F11" s="118"/>
      <c r="G11" s="119"/>
      <c r="I11" s="105" t="s">
        <v>69</v>
      </c>
      <c r="J11" s="106"/>
      <c r="K11" s="106"/>
      <c r="L11" s="106"/>
      <c r="M11" s="106"/>
      <c r="N11" s="106"/>
      <c r="O11" s="107"/>
    </row>
    <row r="12" spans="1:15" x14ac:dyDescent="0.25">
      <c r="A12" s="63" t="s">
        <v>70</v>
      </c>
      <c r="B12" s="113"/>
      <c r="C12" s="113"/>
      <c r="D12" s="117" t="s">
        <v>71</v>
      </c>
      <c r="E12" s="117"/>
      <c r="F12" s="118"/>
      <c r="G12" s="119"/>
      <c r="I12" s="102" t="s">
        <v>50</v>
      </c>
      <c r="J12" s="103"/>
      <c r="K12" s="84"/>
      <c r="L12" s="84"/>
      <c r="M12" s="84"/>
      <c r="N12" s="84"/>
      <c r="O12" s="85"/>
    </row>
    <row r="13" spans="1:15" x14ac:dyDescent="0.25">
      <c r="A13" s="114" t="s">
        <v>51</v>
      </c>
      <c r="B13" s="93"/>
      <c r="C13" s="93"/>
      <c r="D13" s="93"/>
      <c r="E13" s="93"/>
      <c r="F13" s="93"/>
      <c r="G13" s="94"/>
      <c r="I13" s="102"/>
      <c r="J13" s="103"/>
      <c r="K13" s="121"/>
      <c r="L13" s="121"/>
      <c r="M13" s="121"/>
      <c r="N13" s="121"/>
      <c r="O13" s="122"/>
    </row>
    <row r="14" spans="1:15" ht="15.75" customHeight="1" x14ac:dyDescent="0.25">
      <c r="A14" s="115"/>
      <c r="B14" s="95"/>
      <c r="C14" s="95"/>
      <c r="D14" s="95"/>
      <c r="E14" s="95"/>
      <c r="F14" s="95"/>
      <c r="G14" s="96"/>
      <c r="I14" s="88" t="s">
        <v>52</v>
      </c>
      <c r="J14" s="89"/>
      <c r="K14" s="84"/>
      <c r="L14" s="84"/>
      <c r="M14" s="84"/>
      <c r="N14" s="84"/>
      <c r="O14" s="85"/>
    </row>
    <row r="15" spans="1:15" x14ac:dyDescent="0.25">
      <c r="A15" s="116"/>
      <c r="B15" s="97"/>
      <c r="C15" s="97"/>
      <c r="D15" s="97"/>
      <c r="E15" s="97"/>
      <c r="F15" s="97"/>
      <c r="G15" s="98"/>
      <c r="I15" s="90"/>
      <c r="J15" s="91"/>
      <c r="K15" s="86"/>
      <c r="L15" s="86"/>
      <c r="M15" s="86"/>
      <c r="N15" s="86"/>
      <c r="O15" s="87"/>
    </row>
    <row r="16" spans="1:15" x14ac:dyDescent="0.25">
      <c r="A16" s="9"/>
      <c r="B16" s="29"/>
      <c r="C16" s="29"/>
      <c r="D16" s="8"/>
      <c r="E16" s="8"/>
      <c r="F16" s="9"/>
      <c r="G16" s="9"/>
      <c r="H16" s="7"/>
      <c r="I16" s="6"/>
      <c r="J16" s="6"/>
      <c r="K16" s="6"/>
      <c r="L16" s="10"/>
      <c r="M16" s="10"/>
      <c r="N16" s="6"/>
      <c r="O16" s="9"/>
    </row>
    <row r="17" spans="1:15" s="12" customFormat="1" x14ac:dyDescent="0.25">
      <c r="A17" s="140" t="s">
        <v>11</v>
      </c>
      <c r="B17" s="141"/>
      <c r="C17" s="141"/>
      <c r="D17" s="141"/>
      <c r="E17" s="141"/>
      <c r="F17" s="141"/>
      <c r="G17" s="142"/>
      <c r="H17" s="11"/>
      <c r="I17" s="140" t="s">
        <v>12</v>
      </c>
      <c r="J17" s="143"/>
      <c r="K17" s="143"/>
      <c r="L17" s="143"/>
      <c r="M17" s="143"/>
      <c r="N17" s="143"/>
      <c r="O17" s="144"/>
    </row>
    <row r="18" spans="1:15" s="12" customFormat="1" x14ac:dyDescent="0.25">
      <c r="A18" s="13" t="s">
        <v>31</v>
      </c>
      <c r="B18" s="13" t="s">
        <v>0</v>
      </c>
      <c r="C18" s="13" t="s">
        <v>3</v>
      </c>
      <c r="D18" s="13" t="s">
        <v>1</v>
      </c>
      <c r="E18" s="13" t="s">
        <v>47</v>
      </c>
      <c r="F18" s="13" t="s">
        <v>2</v>
      </c>
      <c r="G18" s="13" t="s">
        <v>48</v>
      </c>
      <c r="H18" s="14"/>
      <c r="I18" s="13" t="s">
        <v>31</v>
      </c>
      <c r="J18" s="13" t="s">
        <v>0</v>
      </c>
      <c r="K18" s="13" t="s">
        <v>3</v>
      </c>
      <c r="L18" s="13" t="s">
        <v>1</v>
      </c>
      <c r="M18" s="13" t="s">
        <v>47</v>
      </c>
      <c r="N18" s="13" t="s">
        <v>2</v>
      </c>
      <c r="O18" s="13" t="s">
        <v>48</v>
      </c>
    </row>
    <row r="19" spans="1:15" s="12" customFormat="1" x14ac:dyDescent="0.25">
      <c r="A19" s="17">
        <v>11535</v>
      </c>
      <c r="B19" s="27">
        <v>2400</v>
      </c>
      <c r="C19" s="15" t="s">
        <v>4</v>
      </c>
      <c r="D19" s="56"/>
      <c r="E19" s="54">
        <v>7</v>
      </c>
      <c r="F19" s="69">
        <f t="shared" ref="F19:F26" si="0">ROUND(D19*1.2*B19/1000,2)</f>
        <v>0</v>
      </c>
      <c r="G19" s="69">
        <f>E19*F19</f>
        <v>0</v>
      </c>
      <c r="H19" s="14"/>
      <c r="I19" s="17">
        <v>11547</v>
      </c>
      <c r="J19" s="15">
        <v>2400</v>
      </c>
      <c r="K19" s="15" t="s">
        <v>4</v>
      </c>
      <c r="L19" s="56"/>
      <c r="M19" s="54">
        <v>9</v>
      </c>
      <c r="N19" s="69">
        <f t="shared" ref="N19:N26" si="1">ROUND(L19*1.2*J19/1000,2)</f>
        <v>0</v>
      </c>
      <c r="O19" s="69">
        <f t="shared" ref="O19:O26" si="2">M19*N19</f>
        <v>0</v>
      </c>
    </row>
    <row r="20" spans="1:15" s="12" customFormat="1" x14ac:dyDescent="0.25">
      <c r="A20" s="17">
        <v>11537</v>
      </c>
      <c r="B20" s="17">
        <v>2700</v>
      </c>
      <c r="C20" s="17" t="s">
        <v>4</v>
      </c>
      <c r="D20" s="56"/>
      <c r="E20" s="54">
        <v>7</v>
      </c>
      <c r="F20" s="69">
        <f t="shared" si="0"/>
        <v>0</v>
      </c>
      <c r="G20" s="69">
        <f t="shared" ref="G20:G33" si="3">E20*F20</f>
        <v>0</v>
      </c>
      <c r="H20" s="14"/>
      <c r="I20" s="17">
        <v>11548</v>
      </c>
      <c r="J20" s="15">
        <v>2700</v>
      </c>
      <c r="K20" s="15" t="s">
        <v>4</v>
      </c>
      <c r="L20" s="56"/>
      <c r="M20" s="54">
        <v>9</v>
      </c>
      <c r="N20" s="69">
        <f t="shared" si="1"/>
        <v>0</v>
      </c>
      <c r="O20" s="69">
        <f t="shared" si="2"/>
        <v>0</v>
      </c>
    </row>
    <row r="21" spans="1:15" s="12" customFormat="1" x14ac:dyDescent="0.25">
      <c r="A21" s="17">
        <v>11538</v>
      </c>
      <c r="B21" s="27">
        <v>3000</v>
      </c>
      <c r="C21" s="15" t="s">
        <v>4</v>
      </c>
      <c r="D21" s="56"/>
      <c r="E21" s="54">
        <v>7</v>
      </c>
      <c r="F21" s="69">
        <f t="shared" si="0"/>
        <v>0</v>
      </c>
      <c r="G21" s="69">
        <f t="shared" si="3"/>
        <v>0</v>
      </c>
      <c r="H21" s="14"/>
      <c r="I21" s="17">
        <v>11550</v>
      </c>
      <c r="J21" s="15">
        <v>3000</v>
      </c>
      <c r="K21" s="15" t="s">
        <v>4</v>
      </c>
      <c r="L21" s="56"/>
      <c r="M21" s="54">
        <v>9</v>
      </c>
      <c r="N21" s="69">
        <f t="shared" si="1"/>
        <v>0</v>
      </c>
      <c r="O21" s="69">
        <f t="shared" si="2"/>
        <v>0</v>
      </c>
    </row>
    <row r="22" spans="1:15" s="12" customFormat="1" x14ac:dyDescent="0.25">
      <c r="A22" s="17">
        <v>11539</v>
      </c>
      <c r="B22" s="17">
        <v>3300</v>
      </c>
      <c r="C22" s="17" t="s">
        <v>4</v>
      </c>
      <c r="D22" s="56"/>
      <c r="E22" s="54">
        <v>7</v>
      </c>
      <c r="F22" s="69">
        <f t="shared" si="0"/>
        <v>0</v>
      </c>
      <c r="G22" s="69">
        <f t="shared" si="3"/>
        <v>0</v>
      </c>
      <c r="H22" s="14"/>
      <c r="I22" s="17">
        <v>11551</v>
      </c>
      <c r="J22" s="15">
        <v>3300</v>
      </c>
      <c r="K22" s="15" t="s">
        <v>4</v>
      </c>
      <c r="L22" s="56"/>
      <c r="M22" s="54">
        <v>9</v>
      </c>
      <c r="N22" s="69">
        <f t="shared" si="1"/>
        <v>0</v>
      </c>
      <c r="O22" s="69">
        <f t="shared" si="2"/>
        <v>0</v>
      </c>
    </row>
    <row r="23" spans="1:15" s="12" customFormat="1" x14ac:dyDescent="0.25">
      <c r="A23" s="17">
        <v>11540</v>
      </c>
      <c r="B23" s="27">
        <v>3600</v>
      </c>
      <c r="C23" s="15" t="s">
        <v>4</v>
      </c>
      <c r="D23" s="56"/>
      <c r="E23" s="54">
        <v>7</v>
      </c>
      <c r="F23" s="69">
        <f t="shared" si="0"/>
        <v>0</v>
      </c>
      <c r="G23" s="69">
        <f t="shared" si="3"/>
        <v>0</v>
      </c>
      <c r="H23" s="14"/>
      <c r="I23" s="17">
        <v>11552</v>
      </c>
      <c r="J23" s="15">
        <v>3600</v>
      </c>
      <c r="K23" s="15" t="s">
        <v>4</v>
      </c>
      <c r="L23" s="56"/>
      <c r="M23" s="54">
        <v>9</v>
      </c>
      <c r="N23" s="69">
        <f t="shared" si="1"/>
        <v>0</v>
      </c>
      <c r="O23" s="69">
        <f t="shared" si="2"/>
        <v>0</v>
      </c>
    </row>
    <row r="24" spans="1:15" s="12" customFormat="1" x14ac:dyDescent="0.25">
      <c r="A24" s="17">
        <v>11542</v>
      </c>
      <c r="B24" s="27">
        <v>4200</v>
      </c>
      <c r="C24" s="15" t="s">
        <v>4</v>
      </c>
      <c r="D24" s="56"/>
      <c r="E24" s="54">
        <v>7</v>
      </c>
      <c r="F24" s="69">
        <f t="shared" si="0"/>
        <v>0</v>
      </c>
      <c r="G24" s="69">
        <f t="shared" si="3"/>
        <v>0</v>
      </c>
      <c r="H24" s="14"/>
      <c r="I24" s="17">
        <v>11923</v>
      </c>
      <c r="J24" s="15">
        <v>4200</v>
      </c>
      <c r="K24" s="15" t="s">
        <v>4</v>
      </c>
      <c r="L24" s="56"/>
      <c r="M24" s="54">
        <v>9</v>
      </c>
      <c r="N24" s="69">
        <f t="shared" si="1"/>
        <v>0</v>
      </c>
      <c r="O24" s="69">
        <f t="shared" si="2"/>
        <v>0</v>
      </c>
    </row>
    <row r="25" spans="1:15" s="12" customFormat="1" x14ac:dyDescent="0.25">
      <c r="A25" s="17">
        <v>11543</v>
      </c>
      <c r="B25" s="27">
        <v>4800</v>
      </c>
      <c r="C25" s="15" t="s">
        <v>4</v>
      </c>
      <c r="D25" s="56"/>
      <c r="E25" s="54">
        <v>7</v>
      </c>
      <c r="F25" s="69">
        <f t="shared" si="0"/>
        <v>0</v>
      </c>
      <c r="G25" s="69">
        <f t="shared" si="3"/>
        <v>0</v>
      </c>
      <c r="H25" s="14"/>
      <c r="I25" s="17">
        <v>11924</v>
      </c>
      <c r="J25" s="15">
        <v>4800</v>
      </c>
      <c r="K25" s="15" t="s">
        <v>4</v>
      </c>
      <c r="L25" s="56"/>
      <c r="M25" s="54">
        <v>9</v>
      </c>
      <c r="N25" s="69">
        <f t="shared" si="1"/>
        <v>0</v>
      </c>
      <c r="O25" s="69">
        <f t="shared" si="2"/>
        <v>0</v>
      </c>
    </row>
    <row r="26" spans="1:15" s="12" customFormat="1" x14ac:dyDescent="0.25">
      <c r="A26" s="17">
        <v>12672</v>
      </c>
      <c r="B26" s="17">
        <v>6000</v>
      </c>
      <c r="C26" s="15" t="s">
        <v>4</v>
      </c>
      <c r="D26" s="56"/>
      <c r="E26" s="54">
        <v>7</v>
      </c>
      <c r="F26" s="69">
        <f t="shared" si="0"/>
        <v>0</v>
      </c>
      <c r="G26" s="69">
        <f t="shared" si="3"/>
        <v>0</v>
      </c>
      <c r="H26" s="14"/>
      <c r="I26" s="17">
        <v>13726</v>
      </c>
      <c r="J26" s="15">
        <v>6000</v>
      </c>
      <c r="K26" s="15" t="s">
        <v>4</v>
      </c>
      <c r="L26" s="56"/>
      <c r="M26" s="54">
        <v>9</v>
      </c>
      <c r="N26" s="69">
        <f t="shared" si="1"/>
        <v>0</v>
      </c>
      <c r="O26" s="69">
        <f t="shared" si="2"/>
        <v>0</v>
      </c>
    </row>
    <row r="27" spans="1:15" s="12" customFormat="1" x14ac:dyDescent="0.25">
      <c r="A27" s="37"/>
      <c r="B27" s="38"/>
      <c r="C27" s="38"/>
      <c r="D27" s="38"/>
      <c r="E27" s="54"/>
      <c r="F27" s="70"/>
      <c r="G27" s="68"/>
      <c r="H27" s="14"/>
      <c r="I27" s="30"/>
      <c r="J27" s="30"/>
      <c r="K27" s="30"/>
      <c r="L27" s="30"/>
      <c r="M27" s="30"/>
      <c r="N27" s="31"/>
      <c r="O27" s="38"/>
    </row>
    <row r="28" spans="1:15" s="12" customFormat="1" x14ac:dyDescent="0.25">
      <c r="A28" s="17">
        <v>12480</v>
      </c>
      <c r="B28" s="27">
        <v>2400</v>
      </c>
      <c r="C28" s="15" t="s">
        <v>5</v>
      </c>
      <c r="D28" s="56"/>
      <c r="E28" s="54">
        <v>7</v>
      </c>
      <c r="F28" s="69">
        <f t="shared" ref="F28:F33" si="4">ROUND(D28*1.2*B28/1000,2)</f>
        <v>0</v>
      </c>
      <c r="G28" s="69">
        <f t="shared" si="3"/>
        <v>0</v>
      </c>
      <c r="H28" s="14"/>
      <c r="I28" s="148" t="s">
        <v>18</v>
      </c>
      <c r="J28" s="149"/>
      <c r="K28" s="149"/>
      <c r="L28" s="149"/>
      <c r="M28" s="149"/>
      <c r="N28" s="149"/>
      <c r="O28" s="150"/>
    </row>
    <row r="29" spans="1:15" s="12" customFormat="1" x14ac:dyDescent="0.25">
      <c r="A29" s="17">
        <v>12482</v>
      </c>
      <c r="B29" s="27">
        <v>3000</v>
      </c>
      <c r="C29" s="15" t="s">
        <v>5</v>
      </c>
      <c r="D29" s="56"/>
      <c r="E29" s="54">
        <v>7</v>
      </c>
      <c r="F29" s="69">
        <f t="shared" si="4"/>
        <v>0</v>
      </c>
      <c r="G29" s="69">
        <f t="shared" si="3"/>
        <v>0</v>
      </c>
      <c r="H29" s="14"/>
      <c r="I29" s="13" t="s">
        <v>31</v>
      </c>
      <c r="J29" s="16" t="s">
        <v>0</v>
      </c>
      <c r="K29" s="16" t="s">
        <v>3</v>
      </c>
      <c r="L29" s="13" t="s">
        <v>1</v>
      </c>
      <c r="M29" s="13" t="s">
        <v>47</v>
      </c>
      <c r="N29" s="13" t="s">
        <v>2</v>
      </c>
      <c r="O29" s="13" t="s">
        <v>48</v>
      </c>
    </row>
    <row r="30" spans="1:15" s="12" customFormat="1" x14ac:dyDescent="0.25">
      <c r="A30" s="17">
        <v>12484</v>
      </c>
      <c r="B30" s="27">
        <v>3600</v>
      </c>
      <c r="C30" s="15" t="s">
        <v>5</v>
      </c>
      <c r="D30" s="56"/>
      <c r="E30" s="54">
        <v>7</v>
      </c>
      <c r="F30" s="69">
        <f t="shared" si="4"/>
        <v>0</v>
      </c>
      <c r="G30" s="69">
        <f t="shared" si="3"/>
        <v>0</v>
      </c>
      <c r="H30" s="14"/>
      <c r="I30" s="17">
        <v>14116</v>
      </c>
      <c r="J30" s="17">
        <v>3600</v>
      </c>
      <c r="K30" s="17" t="s">
        <v>5</v>
      </c>
      <c r="L30" s="56"/>
      <c r="M30" s="54">
        <v>7</v>
      </c>
      <c r="N30" s="69">
        <f>ROUND(L30*1.35*J30/1000,2)</f>
        <v>0</v>
      </c>
      <c r="O30" s="69">
        <f t="shared" ref="O30:O32" si="5">M30*N30</f>
        <v>0</v>
      </c>
    </row>
    <row r="31" spans="1:15" s="12" customFormat="1" x14ac:dyDescent="0.25">
      <c r="A31" s="17">
        <v>12486</v>
      </c>
      <c r="B31" s="27">
        <v>4200</v>
      </c>
      <c r="C31" s="15" t="s">
        <v>5</v>
      </c>
      <c r="D31" s="56"/>
      <c r="E31" s="54">
        <v>7</v>
      </c>
      <c r="F31" s="69">
        <f t="shared" si="4"/>
        <v>0</v>
      </c>
      <c r="G31" s="69">
        <f>E31*F31</f>
        <v>0</v>
      </c>
      <c r="H31" s="14"/>
      <c r="I31" s="17">
        <v>14117</v>
      </c>
      <c r="J31" s="17">
        <v>4800</v>
      </c>
      <c r="K31" s="17" t="s">
        <v>5</v>
      </c>
      <c r="L31" s="56"/>
      <c r="M31" s="54">
        <v>7</v>
      </c>
      <c r="N31" s="69">
        <f>ROUND(L31*1.35*J31/1000,2)</f>
        <v>0</v>
      </c>
      <c r="O31" s="69">
        <f t="shared" si="5"/>
        <v>0</v>
      </c>
    </row>
    <row r="32" spans="1:15" s="12" customFormat="1" x14ac:dyDescent="0.25">
      <c r="A32" s="17">
        <v>12487</v>
      </c>
      <c r="B32" s="27">
        <v>4800</v>
      </c>
      <c r="C32" s="15" t="s">
        <v>5</v>
      </c>
      <c r="D32" s="56"/>
      <c r="E32" s="54">
        <v>7</v>
      </c>
      <c r="F32" s="69">
        <f t="shared" si="4"/>
        <v>0</v>
      </c>
      <c r="G32" s="69">
        <f t="shared" si="3"/>
        <v>0</v>
      </c>
      <c r="H32" s="14"/>
      <c r="I32" s="27">
        <v>14118</v>
      </c>
      <c r="J32" s="27">
        <v>6000</v>
      </c>
      <c r="K32" s="27" t="s">
        <v>5</v>
      </c>
      <c r="L32" s="56"/>
      <c r="M32" s="54">
        <v>7</v>
      </c>
      <c r="N32" s="69">
        <f>ROUND(L32*1.35*J32/1000,2)</f>
        <v>0</v>
      </c>
      <c r="O32" s="69">
        <f t="shared" si="5"/>
        <v>0</v>
      </c>
    </row>
    <row r="33" spans="1:15" s="12" customFormat="1" x14ac:dyDescent="0.25">
      <c r="A33" s="17">
        <v>13816</v>
      </c>
      <c r="B33" s="17">
        <v>6000</v>
      </c>
      <c r="C33" s="15" t="s">
        <v>5</v>
      </c>
      <c r="D33" s="56"/>
      <c r="E33" s="54">
        <v>7</v>
      </c>
      <c r="F33" s="69">
        <f t="shared" si="4"/>
        <v>0</v>
      </c>
      <c r="G33" s="69">
        <f t="shared" si="3"/>
        <v>0</v>
      </c>
      <c r="H33" s="42"/>
      <c r="I33" s="148" t="s">
        <v>19</v>
      </c>
      <c r="J33" s="149"/>
      <c r="K33" s="149"/>
      <c r="L33" s="149"/>
      <c r="M33" s="149"/>
      <c r="N33" s="149"/>
      <c r="O33" s="150"/>
    </row>
    <row r="34" spans="1:15" s="12" customFormat="1" x14ac:dyDescent="0.25">
      <c r="A34" s="39"/>
      <c r="B34" s="40"/>
      <c r="C34" s="41"/>
      <c r="D34" s="40"/>
      <c r="E34" s="40"/>
      <c r="F34" s="66"/>
      <c r="G34" s="66"/>
      <c r="H34" s="14"/>
      <c r="I34" s="13" t="s">
        <v>31</v>
      </c>
      <c r="J34" s="13" t="s">
        <v>0</v>
      </c>
      <c r="K34" s="13" t="s">
        <v>3</v>
      </c>
      <c r="L34" s="13" t="s">
        <v>1</v>
      </c>
      <c r="M34" s="13" t="s">
        <v>47</v>
      </c>
      <c r="N34" s="13" t="s">
        <v>2</v>
      </c>
      <c r="O34" s="13" t="s">
        <v>48</v>
      </c>
    </row>
    <row r="35" spans="1:15" s="12" customFormat="1" x14ac:dyDescent="0.25">
      <c r="A35" s="111" t="s">
        <v>13</v>
      </c>
      <c r="B35" s="112"/>
      <c r="C35" s="112"/>
      <c r="D35" s="112"/>
      <c r="E35" s="112"/>
      <c r="F35" s="112"/>
      <c r="G35" s="112"/>
      <c r="H35" s="14"/>
      <c r="I35" s="17">
        <v>14791</v>
      </c>
      <c r="J35" s="17">
        <v>4800</v>
      </c>
      <c r="K35" s="17" t="s">
        <v>5</v>
      </c>
      <c r="L35" s="56"/>
      <c r="M35" s="54">
        <v>9</v>
      </c>
      <c r="N35" s="69">
        <f>ROUND(L35*1.35*J35/1000,2)</f>
        <v>0</v>
      </c>
      <c r="O35" s="69">
        <f t="shared" ref="O35" si="6">M35*N35</f>
        <v>0</v>
      </c>
    </row>
    <row r="36" spans="1:15" s="12" customFormat="1" x14ac:dyDescent="0.25">
      <c r="A36" s="13" t="s">
        <v>31</v>
      </c>
      <c r="B36" s="13" t="s">
        <v>0</v>
      </c>
      <c r="C36" s="13" t="s">
        <v>3</v>
      </c>
      <c r="D36" s="13" t="s">
        <v>1</v>
      </c>
      <c r="E36" s="13" t="s">
        <v>47</v>
      </c>
      <c r="F36" s="13" t="s">
        <v>2</v>
      </c>
      <c r="G36" s="13" t="s">
        <v>48</v>
      </c>
      <c r="H36" s="14"/>
      <c r="I36" s="44"/>
      <c r="J36" s="32"/>
      <c r="K36" s="32"/>
      <c r="L36" s="33"/>
      <c r="M36" s="33"/>
      <c r="N36" s="43"/>
      <c r="O36" s="35"/>
    </row>
    <row r="37" spans="1:15" s="12" customFormat="1" x14ac:dyDescent="0.25">
      <c r="A37" s="15">
        <v>15054</v>
      </c>
      <c r="B37" s="15">
        <v>2400</v>
      </c>
      <c r="C37" s="15" t="s">
        <v>4</v>
      </c>
      <c r="D37" s="56"/>
      <c r="E37" s="54">
        <v>9.3000000000000007</v>
      </c>
      <c r="F37" s="69">
        <f t="shared" ref="F37:F42" si="7">ROUND(D37*1.2*B37/1000,2)</f>
        <v>0</v>
      </c>
      <c r="G37" s="69">
        <f t="shared" ref="G37:G42" si="8">E37*F37</f>
        <v>0</v>
      </c>
      <c r="H37" s="14"/>
      <c r="I37" s="108" t="s">
        <v>20</v>
      </c>
      <c r="J37" s="109"/>
      <c r="K37" s="109"/>
      <c r="L37" s="109"/>
      <c r="M37" s="109"/>
      <c r="N37" s="109"/>
      <c r="O37" s="110"/>
    </row>
    <row r="38" spans="1:15" s="12" customFormat="1" x14ac:dyDescent="0.25">
      <c r="A38" s="15">
        <v>15055</v>
      </c>
      <c r="B38" s="15">
        <v>2700</v>
      </c>
      <c r="C38" s="15" t="s">
        <v>4</v>
      </c>
      <c r="D38" s="56"/>
      <c r="E38" s="54">
        <v>9.3000000000000007</v>
      </c>
      <c r="F38" s="69">
        <f t="shared" si="7"/>
        <v>0</v>
      </c>
      <c r="G38" s="69">
        <f t="shared" si="8"/>
        <v>0</v>
      </c>
      <c r="H38" s="14"/>
      <c r="I38" s="13" t="s">
        <v>31</v>
      </c>
      <c r="J38" s="13" t="s">
        <v>0</v>
      </c>
      <c r="K38" s="13" t="s">
        <v>3</v>
      </c>
      <c r="L38" s="13" t="s">
        <v>1</v>
      </c>
      <c r="M38" s="55" t="s">
        <v>47</v>
      </c>
      <c r="N38" s="13" t="s">
        <v>2</v>
      </c>
      <c r="O38" s="13" t="s">
        <v>48</v>
      </c>
    </row>
    <row r="39" spans="1:15" s="12" customFormat="1" x14ac:dyDescent="0.25">
      <c r="A39" s="15">
        <v>15056</v>
      </c>
      <c r="B39" s="15">
        <v>3000</v>
      </c>
      <c r="C39" s="15" t="s">
        <v>4</v>
      </c>
      <c r="D39" s="56"/>
      <c r="E39" s="54">
        <v>9.3000000000000007</v>
      </c>
      <c r="F39" s="69">
        <f t="shared" si="7"/>
        <v>0</v>
      </c>
      <c r="G39" s="69">
        <f t="shared" si="8"/>
        <v>0</v>
      </c>
      <c r="H39" s="14"/>
      <c r="I39" s="17">
        <v>12556</v>
      </c>
      <c r="J39" s="15">
        <v>2400</v>
      </c>
      <c r="K39" s="15" t="s">
        <v>4</v>
      </c>
      <c r="L39" s="56"/>
      <c r="M39" s="54">
        <v>8</v>
      </c>
      <c r="N39" s="69">
        <f t="shared" ref="N39:N44" si="9">ROUND(L39*1.2*J39/1000,2)</f>
        <v>0</v>
      </c>
      <c r="O39" s="69">
        <f t="shared" ref="O39:O44" si="10">M39*N39</f>
        <v>0</v>
      </c>
    </row>
    <row r="40" spans="1:15" s="12" customFormat="1" x14ac:dyDescent="0.25">
      <c r="A40" s="15">
        <v>15057</v>
      </c>
      <c r="B40" s="15">
        <v>3600</v>
      </c>
      <c r="C40" s="15" t="s">
        <v>4</v>
      </c>
      <c r="D40" s="56"/>
      <c r="E40" s="54">
        <v>9.3000000000000007</v>
      </c>
      <c r="F40" s="69">
        <f t="shared" si="7"/>
        <v>0</v>
      </c>
      <c r="G40" s="69">
        <f t="shared" si="8"/>
        <v>0</v>
      </c>
      <c r="H40" s="14"/>
      <c r="I40" s="17">
        <v>15788</v>
      </c>
      <c r="J40" s="15">
        <v>2400</v>
      </c>
      <c r="K40" s="15" t="s">
        <v>5</v>
      </c>
      <c r="L40" s="56"/>
      <c r="M40" s="54">
        <v>8</v>
      </c>
      <c r="N40" s="69">
        <f t="shared" si="9"/>
        <v>0</v>
      </c>
      <c r="O40" s="69">
        <f t="shared" si="10"/>
        <v>0</v>
      </c>
    </row>
    <row r="41" spans="1:15" s="12" customFormat="1" x14ac:dyDescent="0.25">
      <c r="A41" s="17">
        <v>15058</v>
      </c>
      <c r="B41" s="15">
        <v>4800</v>
      </c>
      <c r="C41" s="15" t="s">
        <v>4</v>
      </c>
      <c r="D41" s="56"/>
      <c r="E41" s="54">
        <v>9.3000000000000007</v>
      </c>
      <c r="F41" s="69">
        <f t="shared" si="7"/>
        <v>0</v>
      </c>
      <c r="G41" s="69">
        <f t="shared" si="8"/>
        <v>0</v>
      </c>
      <c r="H41" s="14"/>
      <c r="I41" s="17">
        <v>12557</v>
      </c>
      <c r="J41" s="15">
        <v>2700</v>
      </c>
      <c r="K41" s="15" t="s">
        <v>4</v>
      </c>
      <c r="L41" s="56"/>
      <c r="M41" s="54">
        <v>8</v>
      </c>
      <c r="N41" s="69">
        <f t="shared" si="9"/>
        <v>0</v>
      </c>
      <c r="O41" s="69">
        <f t="shared" si="10"/>
        <v>0</v>
      </c>
    </row>
    <row r="42" spans="1:15" s="12" customFormat="1" x14ac:dyDescent="0.25">
      <c r="A42" s="17">
        <v>15059</v>
      </c>
      <c r="B42" s="15">
        <v>4800</v>
      </c>
      <c r="C42" s="15" t="s">
        <v>5</v>
      </c>
      <c r="D42" s="56"/>
      <c r="E42" s="54">
        <v>9.3000000000000007</v>
      </c>
      <c r="F42" s="69">
        <f t="shared" si="7"/>
        <v>0</v>
      </c>
      <c r="G42" s="69">
        <f t="shared" si="8"/>
        <v>0</v>
      </c>
      <c r="H42" s="14"/>
      <c r="I42" s="17">
        <v>12558</v>
      </c>
      <c r="J42" s="15">
        <v>3000</v>
      </c>
      <c r="K42" s="15" t="s">
        <v>4</v>
      </c>
      <c r="L42" s="56"/>
      <c r="M42" s="54">
        <v>8</v>
      </c>
      <c r="N42" s="69">
        <f t="shared" si="9"/>
        <v>0</v>
      </c>
      <c r="O42" s="69">
        <f t="shared" si="10"/>
        <v>0</v>
      </c>
    </row>
    <row r="43" spans="1:15" s="12" customFormat="1" x14ac:dyDescent="0.25">
      <c r="A43" s="111" t="s">
        <v>14</v>
      </c>
      <c r="B43" s="112"/>
      <c r="C43" s="112"/>
      <c r="D43" s="112"/>
      <c r="E43" s="112"/>
      <c r="F43" s="112"/>
      <c r="G43" s="112"/>
      <c r="H43" s="14"/>
      <c r="I43" s="17">
        <v>12559</v>
      </c>
      <c r="J43" s="15">
        <v>3600</v>
      </c>
      <c r="K43" s="15" t="s">
        <v>4</v>
      </c>
      <c r="L43" s="56"/>
      <c r="M43" s="54">
        <v>8</v>
      </c>
      <c r="N43" s="69">
        <f t="shared" si="9"/>
        <v>0</v>
      </c>
      <c r="O43" s="69">
        <f t="shared" si="10"/>
        <v>0</v>
      </c>
    </row>
    <row r="44" spans="1:15" s="12" customFormat="1" x14ac:dyDescent="0.25">
      <c r="A44" s="13" t="s">
        <v>31</v>
      </c>
      <c r="B44" s="13" t="s">
        <v>0</v>
      </c>
      <c r="C44" s="13" t="s">
        <v>3</v>
      </c>
      <c r="D44" s="13" t="s">
        <v>1</v>
      </c>
      <c r="E44" s="13" t="s">
        <v>47</v>
      </c>
      <c r="F44" s="13" t="s">
        <v>2</v>
      </c>
      <c r="G44" s="13" t="s">
        <v>48</v>
      </c>
      <c r="H44" s="14"/>
      <c r="I44" s="27">
        <v>15033</v>
      </c>
      <c r="J44" s="18">
        <v>4800</v>
      </c>
      <c r="K44" s="18" t="s">
        <v>5</v>
      </c>
      <c r="L44" s="56"/>
      <c r="M44" s="54">
        <v>8</v>
      </c>
      <c r="N44" s="69">
        <f t="shared" si="9"/>
        <v>0</v>
      </c>
      <c r="O44" s="69">
        <f t="shared" si="10"/>
        <v>0</v>
      </c>
    </row>
    <row r="45" spans="1:15" s="12" customFormat="1" x14ac:dyDescent="0.25">
      <c r="A45" s="15">
        <v>15097</v>
      </c>
      <c r="B45" s="15">
        <v>4800</v>
      </c>
      <c r="C45" s="15" t="s">
        <v>5</v>
      </c>
      <c r="D45" s="56"/>
      <c r="E45" s="54">
        <v>9.3000000000000007</v>
      </c>
      <c r="F45" s="69">
        <f>ROUND(D45*1.35*B45/1000,2)</f>
        <v>0</v>
      </c>
      <c r="G45" s="69">
        <f t="shared" ref="G45" si="11">E45*F45</f>
        <v>0</v>
      </c>
      <c r="H45" s="14"/>
      <c r="I45" s="108" t="s">
        <v>21</v>
      </c>
      <c r="J45" s="109"/>
      <c r="K45" s="109"/>
      <c r="L45" s="109"/>
      <c r="M45" s="109"/>
      <c r="N45" s="109"/>
      <c r="O45" s="109"/>
    </row>
    <row r="46" spans="1:15" s="12" customFormat="1" x14ac:dyDescent="0.25">
      <c r="A46" s="111" t="s">
        <v>15</v>
      </c>
      <c r="B46" s="112"/>
      <c r="C46" s="112"/>
      <c r="D46" s="112"/>
      <c r="E46" s="112"/>
      <c r="F46" s="112"/>
      <c r="G46" s="112"/>
      <c r="H46" s="14"/>
      <c r="I46" s="13" t="s">
        <v>31</v>
      </c>
      <c r="J46" s="13" t="s">
        <v>0</v>
      </c>
      <c r="K46" s="13" t="s">
        <v>3</v>
      </c>
      <c r="L46" s="13" t="s">
        <v>1</v>
      </c>
      <c r="M46" s="13" t="s">
        <v>47</v>
      </c>
      <c r="N46" s="13" t="s">
        <v>2</v>
      </c>
      <c r="O46" s="13" t="s">
        <v>48</v>
      </c>
    </row>
    <row r="47" spans="1:15" s="12" customFormat="1" x14ac:dyDescent="0.25">
      <c r="A47" s="13" t="s">
        <v>31</v>
      </c>
      <c r="B47" s="13" t="s">
        <v>0</v>
      </c>
      <c r="C47" s="13" t="s">
        <v>3</v>
      </c>
      <c r="D47" s="13" t="s">
        <v>1</v>
      </c>
      <c r="E47" s="13" t="s">
        <v>47</v>
      </c>
      <c r="F47" s="13" t="s">
        <v>2</v>
      </c>
      <c r="G47" s="13" t="s">
        <v>48</v>
      </c>
      <c r="H47" s="14"/>
      <c r="I47" s="27">
        <v>15789</v>
      </c>
      <c r="J47" s="18">
        <v>2400</v>
      </c>
      <c r="K47" s="18" t="s">
        <v>5</v>
      </c>
      <c r="L47" s="56"/>
      <c r="M47" s="54">
        <v>8</v>
      </c>
      <c r="N47" s="69">
        <f>ROUND(L47*1.35*J47/1000,2)</f>
        <v>0</v>
      </c>
      <c r="O47" s="69">
        <f t="shared" ref="O47:O48" si="12">M47*N47</f>
        <v>0</v>
      </c>
    </row>
    <row r="48" spans="1:15" s="12" customFormat="1" x14ac:dyDescent="0.25">
      <c r="A48" s="17">
        <v>15060</v>
      </c>
      <c r="B48" s="17">
        <v>2400</v>
      </c>
      <c r="C48" s="17" t="s">
        <v>4</v>
      </c>
      <c r="D48" s="56"/>
      <c r="E48" s="54">
        <v>12.5</v>
      </c>
      <c r="F48" s="69">
        <f>ROUND(D48*1.2*B48/1000,2)</f>
        <v>0</v>
      </c>
      <c r="G48" s="69">
        <f t="shared" ref="G48:G51" si="13">E48*F48</f>
        <v>0</v>
      </c>
      <c r="H48" s="14"/>
      <c r="I48" s="27">
        <v>15495</v>
      </c>
      <c r="J48" s="18">
        <v>3600</v>
      </c>
      <c r="K48" s="18" t="s">
        <v>5</v>
      </c>
      <c r="L48" s="56"/>
      <c r="M48" s="54">
        <v>8</v>
      </c>
      <c r="N48" s="69">
        <f>ROUND(L48*1.35*J48/1000,2)</f>
        <v>0</v>
      </c>
      <c r="O48" s="69">
        <f t="shared" si="12"/>
        <v>0</v>
      </c>
    </row>
    <row r="49" spans="1:15" s="12" customFormat="1" x14ac:dyDescent="0.25">
      <c r="A49" s="17">
        <v>15061</v>
      </c>
      <c r="B49" s="17">
        <v>2700</v>
      </c>
      <c r="C49" s="17" t="s">
        <v>4</v>
      </c>
      <c r="D49" s="56"/>
      <c r="E49" s="54">
        <v>12.5</v>
      </c>
      <c r="F49" s="69">
        <f>ROUND(D49*1.2*B49/1000,2)</f>
        <v>0</v>
      </c>
      <c r="G49" s="69">
        <f t="shared" si="13"/>
        <v>0</v>
      </c>
      <c r="H49" s="14"/>
      <c r="I49" s="108" t="s">
        <v>22</v>
      </c>
      <c r="J49" s="109"/>
      <c r="K49" s="109"/>
      <c r="L49" s="109"/>
      <c r="M49" s="109"/>
      <c r="N49" s="109"/>
      <c r="O49" s="110"/>
    </row>
    <row r="50" spans="1:15" s="12" customFormat="1" x14ac:dyDescent="0.25">
      <c r="A50" s="17">
        <v>15062</v>
      </c>
      <c r="B50" s="17">
        <v>3000</v>
      </c>
      <c r="C50" s="17" t="s">
        <v>4</v>
      </c>
      <c r="D50" s="56"/>
      <c r="E50" s="54">
        <v>12.5</v>
      </c>
      <c r="F50" s="69">
        <f>ROUND(D50*1.2*B50/1000,2)</f>
        <v>0</v>
      </c>
      <c r="G50" s="69">
        <f t="shared" si="13"/>
        <v>0</v>
      </c>
      <c r="H50" s="14"/>
      <c r="I50" s="13" t="s">
        <v>31</v>
      </c>
      <c r="J50" s="13" t="s">
        <v>0</v>
      </c>
      <c r="K50" s="13" t="s">
        <v>3</v>
      </c>
      <c r="L50" s="13" t="s">
        <v>1</v>
      </c>
      <c r="M50" s="13" t="s">
        <v>47</v>
      </c>
      <c r="N50" s="13" t="s">
        <v>2</v>
      </c>
      <c r="O50" s="13" t="s">
        <v>48</v>
      </c>
    </row>
    <row r="51" spans="1:15" s="12" customFormat="1" x14ac:dyDescent="0.25">
      <c r="A51" s="17">
        <v>15063</v>
      </c>
      <c r="B51" s="17">
        <v>3600</v>
      </c>
      <c r="C51" s="17" t="s">
        <v>4</v>
      </c>
      <c r="D51" s="56"/>
      <c r="E51" s="54">
        <v>12.5</v>
      </c>
      <c r="F51" s="69">
        <f>ROUND(D51*1.2*B51/1000,2)</f>
        <v>0</v>
      </c>
      <c r="G51" s="69">
        <f t="shared" si="13"/>
        <v>0</v>
      </c>
      <c r="H51" s="14"/>
      <c r="I51" s="17">
        <v>12531</v>
      </c>
      <c r="J51" s="15">
        <v>2400</v>
      </c>
      <c r="K51" s="15" t="s">
        <v>4</v>
      </c>
      <c r="L51" s="56"/>
      <c r="M51" s="54">
        <v>11.5</v>
      </c>
      <c r="N51" s="69">
        <f>ROUND(L51*1.2*J51/1000,2)</f>
        <v>0</v>
      </c>
      <c r="O51" s="69">
        <f t="shared" ref="O51:O54" si="14">M51*N51</f>
        <v>0</v>
      </c>
    </row>
    <row r="52" spans="1:15" s="12" customFormat="1" x14ac:dyDescent="0.25">
      <c r="A52" s="14"/>
      <c r="B52" s="14"/>
      <c r="D52" s="34"/>
      <c r="E52" s="34"/>
      <c r="F52" s="14"/>
      <c r="G52" s="14"/>
      <c r="H52" s="14"/>
      <c r="I52" s="17">
        <v>12532</v>
      </c>
      <c r="J52" s="15">
        <v>2700</v>
      </c>
      <c r="K52" s="15" t="s">
        <v>4</v>
      </c>
      <c r="L52" s="56"/>
      <c r="M52" s="54">
        <v>11.5</v>
      </c>
      <c r="N52" s="69">
        <f>ROUND(L52*1.2*J52/1000,2)</f>
        <v>0</v>
      </c>
      <c r="O52" s="69">
        <f t="shared" si="14"/>
        <v>0</v>
      </c>
    </row>
    <row r="53" spans="1:15" s="12" customFormat="1" x14ac:dyDescent="0.25">
      <c r="A53" s="92" t="s">
        <v>16</v>
      </c>
      <c r="B53" s="92"/>
      <c r="C53" s="92"/>
      <c r="D53" s="92"/>
      <c r="E53" s="92"/>
      <c r="F53" s="92"/>
      <c r="G53" s="92"/>
      <c r="H53" s="14"/>
      <c r="I53" s="17">
        <v>12533</v>
      </c>
      <c r="J53" s="15">
        <v>3000</v>
      </c>
      <c r="K53" s="15" t="s">
        <v>4</v>
      </c>
      <c r="L53" s="56"/>
      <c r="M53" s="54">
        <v>11.5</v>
      </c>
      <c r="N53" s="69">
        <f>ROUND(L53*1.2*J53/1000,2)</f>
        <v>0</v>
      </c>
      <c r="O53" s="69">
        <f t="shared" si="14"/>
        <v>0</v>
      </c>
    </row>
    <row r="54" spans="1:15" s="12" customFormat="1" x14ac:dyDescent="0.25">
      <c r="A54" s="13" t="s">
        <v>31</v>
      </c>
      <c r="B54" s="13" t="s">
        <v>0</v>
      </c>
      <c r="C54" s="13" t="s">
        <v>3</v>
      </c>
      <c r="D54" s="13" t="s">
        <v>1</v>
      </c>
      <c r="E54" s="13" t="s">
        <v>47</v>
      </c>
      <c r="F54" s="13" t="s">
        <v>2</v>
      </c>
      <c r="G54" s="13" t="s">
        <v>48</v>
      </c>
      <c r="H54" s="14"/>
      <c r="I54" s="17">
        <v>12534</v>
      </c>
      <c r="J54" s="15">
        <v>3600</v>
      </c>
      <c r="K54" s="15" t="s">
        <v>4</v>
      </c>
      <c r="L54" s="56"/>
      <c r="M54" s="54">
        <v>11.5</v>
      </c>
      <c r="N54" s="69">
        <f>ROUND(L54*1.2*J54/1000,2)</f>
        <v>0</v>
      </c>
      <c r="O54" s="69">
        <f t="shared" si="14"/>
        <v>0</v>
      </c>
    </row>
    <row r="55" spans="1:15" s="12" customFormat="1" x14ac:dyDescent="0.25">
      <c r="A55" s="15">
        <v>11672</v>
      </c>
      <c r="B55" s="15">
        <v>2400</v>
      </c>
      <c r="C55" s="15" t="s">
        <v>4</v>
      </c>
      <c r="D55" s="56"/>
      <c r="E55" s="54">
        <v>7.5</v>
      </c>
      <c r="F55" s="69">
        <f>ROUND(D55*1.2*B55/1000,2)</f>
        <v>0</v>
      </c>
      <c r="G55" s="69">
        <f t="shared" ref="G55:G58" si="15">E55*F55</f>
        <v>0</v>
      </c>
      <c r="H55" s="14"/>
      <c r="I55" s="25"/>
      <c r="J55" s="26"/>
      <c r="K55" s="25"/>
      <c r="L55" s="26"/>
      <c r="M55" s="26"/>
      <c r="N55" s="26"/>
      <c r="O55" s="35"/>
    </row>
    <row r="56" spans="1:15" s="12" customFormat="1" x14ac:dyDescent="0.25">
      <c r="A56" s="15">
        <v>11673</v>
      </c>
      <c r="B56" s="15">
        <v>2700</v>
      </c>
      <c r="C56" s="15" t="s">
        <v>4</v>
      </c>
      <c r="D56" s="56"/>
      <c r="E56" s="54">
        <v>7.5</v>
      </c>
      <c r="F56" s="69">
        <f>ROUND(D56*1.2*B56/1000,2)</f>
        <v>0</v>
      </c>
      <c r="G56" s="69">
        <f t="shared" si="15"/>
        <v>0</v>
      </c>
      <c r="H56" s="14"/>
      <c r="I56" s="99" t="s">
        <v>42</v>
      </c>
      <c r="J56" s="100"/>
      <c r="K56" s="100"/>
      <c r="L56" s="100"/>
      <c r="M56" s="100"/>
      <c r="N56" s="100"/>
      <c r="O56" s="101"/>
    </row>
    <row r="57" spans="1:15" s="12" customFormat="1" x14ac:dyDescent="0.25">
      <c r="A57" s="15">
        <v>11674</v>
      </c>
      <c r="B57" s="15">
        <v>3000</v>
      </c>
      <c r="C57" s="15" t="s">
        <v>4</v>
      </c>
      <c r="D57" s="56"/>
      <c r="E57" s="54">
        <v>7.5</v>
      </c>
      <c r="F57" s="69">
        <f>ROUND(D57*1.2*B57/1000,2)</f>
        <v>0</v>
      </c>
      <c r="G57" s="69">
        <f t="shared" si="15"/>
        <v>0</v>
      </c>
      <c r="H57" s="14"/>
      <c r="I57" s="13" t="s">
        <v>31</v>
      </c>
      <c r="J57" s="13" t="s">
        <v>0</v>
      </c>
      <c r="K57" s="13" t="s">
        <v>3</v>
      </c>
      <c r="L57" s="13" t="s">
        <v>1</v>
      </c>
      <c r="M57" s="13" t="s">
        <v>47</v>
      </c>
      <c r="N57" s="13" t="s">
        <v>2</v>
      </c>
      <c r="O57" s="13" t="s">
        <v>48</v>
      </c>
    </row>
    <row r="58" spans="1:15" s="12" customFormat="1" x14ac:dyDescent="0.25">
      <c r="A58" s="15">
        <v>11676</v>
      </c>
      <c r="B58" s="15">
        <v>3600</v>
      </c>
      <c r="C58" s="15" t="s">
        <v>4</v>
      </c>
      <c r="D58" s="56"/>
      <c r="E58" s="54">
        <v>7.5</v>
      </c>
      <c r="F58" s="69">
        <f>ROUND(D58*1.2*B58/1000,2)</f>
        <v>0</v>
      </c>
      <c r="G58" s="69">
        <f t="shared" si="15"/>
        <v>0</v>
      </c>
      <c r="H58" s="14"/>
      <c r="I58" s="27">
        <v>14751</v>
      </c>
      <c r="J58" s="18">
        <v>3600</v>
      </c>
      <c r="K58" s="18" t="s">
        <v>4</v>
      </c>
      <c r="L58" s="56"/>
      <c r="M58" s="54">
        <v>7.5</v>
      </c>
      <c r="N58" s="69">
        <f>L58*(3.6*1.2)</f>
        <v>0</v>
      </c>
      <c r="O58" s="69">
        <f t="shared" ref="O58:O61" si="16">M58*N58</f>
        <v>0</v>
      </c>
    </row>
    <row r="59" spans="1:15" s="12" customFormat="1" x14ac:dyDescent="0.25">
      <c r="A59" s="92" t="s">
        <v>17</v>
      </c>
      <c r="B59" s="92"/>
      <c r="C59" s="92"/>
      <c r="D59" s="92"/>
      <c r="E59" s="92"/>
      <c r="F59" s="92"/>
      <c r="G59" s="92"/>
      <c r="H59" s="14"/>
      <c r="I59" s="27">
        <v>14780</v>
      </c>
      <c r="J59" s="18">
        <v>4800</v>
      </c>
      <c r="K59" s="18" t="s">
        <v>5</v>
      </c>
      <c r="L59" s="56"/>
      <c r="M59" s="54">
        <v>7.5</v>
      </c>
      <c r="N59" s="69">
        <f>L59*(4.8*1.2)</f>
        <v>0</v>
      </c>
      <c r="O59" s="69">
        <f t="shared" si="16"/>
        <v>0</v>
      </c>
    </row>
    <row r="60" spans="1:15" s="12" customFormat="1" x14ac:dyDescent="0.25">
      <c r="A60" s="13" t="s">
        <v>31</v>
      </c>
      <c r="B60" s="13" t="s">
        <v>0</v>
      </c>
      <c r="C60" s="13" t="s">
        <v>3</v>
      </c>
      <c r="D60" s="13" t="s">
        <v>1</v>
      </c>
      <c r="E60" s="13" t="s">
        <v>47</v>
      </c>
      <c r="F60" s="13" t="s">
        <v>2</v>
      </c>
      <c r="G60" s="13" t="s">
        <v>48</v>
      </c>
      <c r="H60" s="14"/>
      <c r="I60" s="27">
        <v>14752</v>
      </c>
      <c r="J60" s="18">
        <v>4800</v>
      </c>
      <c r="K60" s="18" t="s">
        <v>4</v>
      </c>
      <c r="L60" s="56"/>
      <c r="M60" s="54">
        <v>7.5</v>
      </c>
      <c r="N60" s="69">
        <f>L60*(4.8*1.2)</f>
        <v>0</v>
      </c>
      <c r="O60" s="69">
        <f t="shared" si="16"/>
        <v>0</v>
      </c>
    </row>
    <row r="61" spans="1:15" s="12" customFormat="1" x14ac:dyDescent="0.25">
      <c r="A61" s="15">
        <v>11681</v>
      </c>
      <c r="B61" s="15">
        <v>2400</v>
      </c>
      <c r="C61" s="15" t="s">
        <v>4</v>
      </c>
      <c r="D61" s="56"/>
      <c r="E61" s="54">
        <v>11.5</v>
      </c>
      <c r="F61" s="69">
        <f>ROUND(D61*1.2*B61/1000,2)</f>
        <v>0</v>
      </c>
      <c r="G61" s="69">
        <f t="shared" ref="G61:G65" si="17">E61*F61</f>
        <v>0</v>
      </c>
      <c r="H61" s="14"/>
      <c r="I61" s="27">
        <v>14753</v>
      </c>
      <c r="J61" s="18">
        <v>6000</v>
      </c>
      <c r="K61" s="18" t="s">
        <v>4</v>
      </c>
      <c r="L61" s="56"/>
      <c r="M61" s="54">
        <v>7.5</v>
      </c>
      <c r="N61" s="69">
        <f>L61*(6*1.2)</f>
        <v>0</v>
      </c>
      <c r="O61" s="69">
        <f t="shared" si="16"/>
        <v>0</v>
      </c>
    </row>
    <row r="62" spans="1:15" s="12" customFormat="1" x14ac:dyDescent="0.25">
      <c r="A62" s="15">
        <v>11682</v>
      </c>
      <c r="B62" s="15">
        <v>2700</v>
      </c>
      <c r="C62" s="15" t="s">
        <v>4</v>
      </c>
      <c r="D62" s="56"/>
      <c r="E62" s="54">
        <v>11.5</v>
      </c>
      <c r="F62" s="69">
        <f>ROUND(D62*1.2*B62/1000,2)</f>
        <v>0</v>
      </c>
      <c r="G62" s="69">
        <f t="shared" si="17"/>
        <v>0</v>
      </c>
      <c r="H62" s="14"/>
      <c r="I62" s="99" t="s">
        <v>43</v>
      </c>
      <c r="J62" s="100"/>
      <c r="K62" s="100"/>
      <c r="L62" s="100"/>
      <c r="M62" s="100"/>
      <c r="N62" s="100"/>
      <c r="O62" s="101"/>
    </row>
    <row r="63" spans="1:15" s="12" customFormat="1" x14ac:dyDescent="0.25">
      <c r="A63" s="15">
        <v>11683</v>
      </c>
      <c r="B63" s="15">
        <v>3000</v>
      </c>
      <c r="C63" s="15" t="s">
        <v>4</v>
      </c>
      <c r="D63" s="56"/>
      <c r="E63" s="54">
        <v>11.5</v>
      </c>
      <c r="F63" s="69">
        <f>ROUND(D63*1.2*B63/1000,2)</f>
        <v>0</v>
      </c>
      <c r="G63" s="69">
        <f t="shared" si="17"/>
        <v>0</v>
      </c>
      <c r="H63" s="14"/>
      <c r="I63" s="13" t="s">
        <v>31</v>
      </c>
      <c r="J63" s="13" t="s">
        <v>0</v>
      </c>
      <c r="K63" s="13" t="s">
        <v>3</v>
      </c>
      <c r="L63" s="13" t="s">
        <v>1</v>
      </c>
      <c r="M63" s="13" t="s">
        <v>47</v>
      </c>
      <c r="N63" s="13" t="s">
        <v>2</v>
      </c>
      <c r="O63" s="13" t="s">
        <v>48</v>
      </c>
    </row>
    <row r="64" spans="1:15" s="12" customFormat="1" x14ac:dyDescent="0.25">
      <c r="A64" s="15">
        <v>11684</v>
      </c>
      <c r="B64" s="15">
        <v>3300</v>
      </c>
      <c r="C64" s="15" t="s">
        <v>4</v>
      </c>
      <c r="D64" s="56"/>
      <c r="E64" s="54">
        <v>11.5</v>
      </c>
      <c r="F64" s="69">
        <f>ROUND(D64*1.2*B64/1000,2)</f>
        <v>0</v>
      </c>
      <c r="G64" s="69">
        <f t="shared" si="17"/>
        <v>0</v>
      </c>
      <c r="H64" s="14"/>
      <c r="I64" s="48">
        <v>14779</v>
      </c>
      <c r="J64" s="15">
        <v>3000</v>
      </c>
      <c r="K64" s="15" t="s">
        <v>4</v>
      </c>
      <c r="L64" s="56"/>
      <c r="M64" s="54">
        <v>9.4</v>
      </c>
      <c r="N64" s="69">
        <f>L64*(3*1.2)</f>
        <v>0</v>
      </c>
      <c r="O64" s="69">
        <f t="shared" ref="O64:O67" si="18">M64*N64</f>
        <v>0</v>
      </c>
    </row>
    <row r="65" spans="1:15" s="12" customFormat="1" x14ac:dyDescent="0.25">
      <c r="A65" s="15">
        <v>11685</v>
      </c>
      <c r="B65" s="15">
        <v>3600</v>
      </c>
      <c r="C65" s="15" t="s">
        <v>4</v>
      </c>
      <c r="D65" s="56"/>
      <c r="E65" s="54">
        <v>11.5</v>
      </c>
      <c r="F65" s="69">
        <f>ROUND(D65*1.2*B65/1000,2)</f>
        <v>0</v>
      </c>
      <c r="G65" s="69">
        <f t="shared" si="17"/>
        <v>0</v>
      </c>
      <c r="H65" s="14"/>
      <c r="I65" s="48">
        <v>14755</v>
      </c>
      <c r="J65" s="15">
        <v>3600</v>
      </c>
      <c r="K65" s="15" t="s">
        <v>4</v>
      </c>
      <c r="L65" s="56"/>
      <c r="M65" s="54">
        <v>9.4</v>
      </c>
      <c r="N65" s="69">
        <f t="shared" ref="N65" si="19">L65*(3.6*1.2)</f>
        <v>0</v>
      </c>
      <c r="O65" s="69">
        <f t="shared" si="18"/>
        <v>0</v>
      </c>
    </row>
    <row r="66" spans="1:15" s="12" customFormat="1" x14ac:dyDescent="0.25">
      <c r="A66" s="92" t="s">
        <v>37</v>
      </c>
      <c r="B66" s="92"/>
      <c r="C66" s="92"/>
      <c r="D66" s="92"/>
      <c r="E66" s="92"/>
      <c r="F66" s="92"/>
      <c r="G66" s="92"/>
      <c r="H66" s="14"/>
      <c r="I66" s="48">
        <v>14632</v>
      </c>
      <c r="J66" s="15">
        <v>4800</v>
      </c>
      <c r="K66" s="15" t="s">
        <v>4</v>
      </c>
      <c r="L66" s="56"/>
      <c r="M66" s="54">
        <v>9.4</v>
      </c>
      <c r="N66" s="69">
        <f>L66*(4.8*1.2)</f>
        <v>0</v>
      </c>
      <c r="O66" s="69">
        <f t="shared" si="18"/>
        <v>0</v>
      </c>
    </row>
    <row r="67" spans="1:15" s="12" customFormat="1" x14ac:dyDescent="0.25">
      <c r="A67" s="13" t="s">
        <v>31</v>
      </c>
      <c r="B67" s="13" t="s">
        <v>0</v>
      </c>
      <c r="C67" s="13" t="s">
        <v>3</v>
      </c>
      <c r="D67" s="13" t="s">
        <v>1</v>
      </c>
      <c r="E67" s="13" t="s">
        <v>47</v>
      </c>
      <c r="F67" s="13" t="s">
        <v>2</v>
      </c>
      <c r="G67" s="13" t="s">
        <v>48</v>
      </c>
      <c r="H67" s="14"/>
      <c r="I67" s="48">
        <v>14631</v>
      </c>
      <c r="J67" s="15">
        <v>6000</v>
      </c>
      <c r="K67" s="15" t="s">
        <v>4</v>
      </c>
      <c r="L67" s="56"/>
      <c r="M67" s="54">
        <v>9.4</v>
      </c>
      <c r="N67" s="69">
        <f>L67*(6*1.2)</f>
        <v>0</v>
      </c>
      <c r="O67" s="69">
        <f t="shared" si="18"/>
        <v>0</v>
      </c>
    </row>
    <row r="68" spans="1:15" s="12" customFormat="1" x14ac:dyDescent="0.25">
      <c r="A68" s="15">
        <v>11565</v>
      </c>
      <c r="B68" s="15">
        <v>2400</v>
      </c>
      <c r="C68" s="15" t="s">
        <v>4</v>
      </c>
      <c r="D68" s="56"/>
      <c r="E68" s="54">
        <v>15.3</v>
      </c>
      <c r="F68" s="69">
        <f>ROUND(D68*1.2*B68/1000,2)</f>
        <v>0</v>
      </c>
      <c r="G68" s="69">
        <f t="shared" ref="G68:G70" si="20">E68*F68</f>
        <v>0</v>
      </c>
      <c r="H68" s="14"/>
      <c r="O68" s="35"/>
    </row>
    <row r="69" spans="1:15" s="12" customFormat="1" x14ac:dyDescent="0.25">
      <c r="A69" s="15">
        <v>11566</v>
      </c>
      <c r="B69" s="15">
        <v>2700</v>
      </c>
      <c r="C69" s="15" t="s">
        <v>4</v>
      </c>
      <c r="D69" s="56"/>
      <c r="E69" s="54">
        <v>15.3</v>
      </c>
      <c r="F69" s="69">
        <f>ROUND(D69*1.2*B69/1000,2)</f>
        <v>0</v>
      </c>
      <c r="G69" s="69">
        <f t="shared" si="20"/>
        <v>0</v>
      </c>
      <c r="H69" s="14"/>
      <c r="I69" s="78" t="s">
        <v>39</v>
      </c>
      <c r="J69" s="79"/>
      <c r="K69" s="79"/>
      <c r="L69" s="79"/>
      <c r="M69" s="79"/>
      <c r="N69" s="79"/>
      <c r="O69" s="80"/>
    </row>
    <row r="70" spans="1:15" s="12" customFormat="1" x14ac:dyDescent="0.25">
      <c r="A70" s="15">
        <v>11568</v>
      </c>
      <c r="B70" s="15">
        <v>3000</v>
      </c>
      <c r="C70" s="15" t="s">
        <v>4</v>
      </c>
      <c r="D70" s="56"/>
      <c r="E70" s="54">
        <v>15.3</v>
      </c>
      <c r="F70" s="69">
        <f>ROUND(D70*1.2*B70/1000,2)</f>
        <v>0</v>
      </c>
      <c r="G70" s="69">
        <f t="shared" si="20"/>
        <v>0</v>
      </c>
      <c r="H70" s="14"/>
      <c r="I70" s="13" t="s">
        <v>31</v>
      </c>
      <c r="J70" s="13" t="s">
        <v>0</v>
      </c>
      <c r="K70" s="13" t="s">
        <v>3</v>
      </c>
      <c r="L70" s="13" t="s">
        <v>1</v>
      </c>
      <c r="M70" s="13" t="s">
        <v>47</v>
      </c>
      <c r="N70" s="13" t="s">
        <v>2</v>
      </c>
      <c r="O70" s="13" t="s">
        <v>48</v>
      </c>
    </row>
    <row r="71" spans="1:15" s="12" customFormat="1" x14ac:dyDescent="0.25">
      <c r="A71" s="92" t="s">
        <v>38</v>
      </c>
      <c r="B71" s="92"/>
      <c r="C71" s="92"/>
      <c r="D71" s="92"/>
      <c r="E71" s="92"/>
      <c r="F71" s="92"/>
      <c r="G71" s="92"/>
      <c r="H71" s="14"/>
      <c r="I71" s="17">
        <v>15855</v>
      </c>
      <c r="J71" s="15">
        <v>2450</v>
      </c>
      <c r="K71" s="15" t="s">
        <v>4</v>
      </c>
      <c r="L71" s="56"/>
      <c r="M71" s="54">
        <v>9</v>
      </c>
      <c r="N71" s="69">
        <f>L71*(2.45*1.2)</f>
        <v>0</v>
      </c>
      <c r="O71" s="69">
        <f t="shared" ref="O71:O73" si="21">M71*N71</f>
        <v>0</v>
      </c>
    </row>
    <row r="72" spans="1:15" s="12" customFormat="1" x14ac:dyDescent="0.25">
      <c r="A72" s="13" t="s">
        <v>31</v>
      </c>
      <c r="B72" s="13" t="s">
        <v>0</v>
      </c>
      <c r="C72" s="13" t="s">
        <v>3</v>
      </c>
      <c r="D72" s="13" t="s">
        <v>1</v>
      </c>
      <c r="E72" s="13" t="s">
        <v>47</v>
      </c>
      <c r="F72" s="13" t="s">
        <v>2</v>
      </c>
      <c r="G72" s="13" t="s">
        <v>48</v>
      </c>
      <c r="H72" s="14"/>
      <c r="I72" s="17">
        <v>15909</v>
      </c>
      <c r="J72" s="15">
        <v>2750</v>
      </c>
      <c r="K72" s="15" t="s">
        <v>4</v>
      </c>
      <c r="L72" s="56"/>
      <c r="M72" s="54">
        <v>9</v>
      </c>
      <c r="N72" s="69">
        <f>L72*(2.75*1.2)</f>
        <v>0</v>
      </c>
      <c r="O72" s="69">
        <f t="shared" si="21"/>
        <v>0</v>
      </c>
    </row>
    <row r="73" spans="1:15" s="12" customFormat="1" x14ac:dyDescent="0.25">
      <c r="A73" s="15">
        <v>11573</v>
      </c>
      <c r="B73" s="15">
        <v>2400</v>
      </c>
      <c r="C73" s="15" t="s">
        <v>4</v>
      </c>
      <c r="D73" s="56"/>
      <c r="E73" s="54">
        <v>16.899999999999999</v>
      </c>
      <c r="F73" s="69">
        <f>ROUND(D73*1.2*B73/1000,2)</f>
        <v>0</v>
      </c>
      <c r="G73" s="69">
        <f t="shared" ref="G73:G74" si="22">E73*F73</f>
        <v>0</v>
      </c>
      <c r="H73" s="14"/>
      <c r="I73" s="17">
        <v>15767</v>
      </c>
      <c r="J73" s="15">
        <v>3000</v>
      </c>
      <c r="K73" s="15" t="s">
        <v>4</v>
      </c>
      <c r="L73" s="56"/>
      <c r="M73" s="54">
        <v>9</v>
      </c>
      <c r="N73" s="69">
        <f>L73*(3*1.2)</f>
        <v>0</v>
      </c>
      <c r="O73" s="69">
        <f t="shared" si="21"/>
        <v>0</v>
      </c>
    </row>
    <row r="74" spans="1:15" s="12" customFormat="1" x14ac:dyDescent="0.25">
      <c r="A74" s="15">
        <v>11575</v>
      </c>
      <c r="B74" s="15">
        <v>3000</v>
      </c>
      <c r="C74" s="15" t="s">
        <v>4</v>
      </c>
      <c r="D74" s="56"/>
      <c r="E74" s="54">
        <v>16.899999999999999</v>
      </c>
      <c r="F74" s="69">
        <f>ROUND(D74*1.2*B74/1000,2)</f>
        <v>0</v>
      </c>
      <c r="G74" s="69">
        <f t="shared" si="22"/>
        <v>0</v>
      </c>
      <c r="H74" s="14"/>
      <c r="I74" s="78" t="s">
        <v>40</v>
      </c>
      <c r="J74" s="79"/>
      <c r="K74" s="79"/>
      <c r="L74" s="79"/>
      <c r="M74" s="79"/>
      <c r="N74" s="79"/>
      <c r="O74" s="79"/>
    </row>
    <row r="75" spans="1:15" s="12" customFormat="1" x14ac:dyDescent="0.25">
      <c r="A75" s="34"/>
      <c r="B75" s="34"/>
      <c r="D75" s="34"/>
      <c r="E75" s="34"/>
      <c r="F75" s="36"/>
      <c r="G75" s="36"/>
      <c r="H75" s="14"/>
      <c r="I75" s="13" t="s">
        <v>31</v>
      </c>
      <c r="J75" s="13" t="s">
        <v>0</v>
      </c>
      <c r="K75" s="13" t="s">
        <v>3</v>
      </c>
      <c r="L75" s="13" t="s">
        <v>1</v>
      </c>
      <c r="M75" s="13" t="s">
        <v>47</v>
      </c>
      <c r="N75" s="13" t="s">
        <v>2</v>
      </c>
      <c r="O75" s="13" t="s">
        <v>48</v>
      </c>
    </row>
    <row r="76" spans="1:15" s="12" customFormat="1" x14ac:dyDescent="0.25">
      <c r="A76" s="83" t="s">
        <v>41</v>
      </c>
      <c r="B76" s="83"/>
      <c r="C76" s="83"/>
      <c r="D76" s="83"/>
      <c r="E76" s="83"/>
      <c r="F76" s="83"/>
      <c r="G76" s="83"/>
      <c r="H76" s="14"/>
      <c r="I76" s="17">
        <v>15911</v>
      </c>
      <c r="J76" s="15">
        <v>2750</v>
      </c>
      <c r="K76" s="15" t="s">
        <v>4</v>
      </c>
      <c r="L76" s="56"/>
      <c r="M76" s="54">
        <v>11.5</v>
      </c>
      <c r="N76" s="69">
        <f>L76*(2.75*1.2)</f>
        <v>0</v>
      </c>
      <c r="O76" s="69">
        <f t="shared" ref="O76:O77" si="23">M76*N76</f>
        <v>0</v>
      </c>
    </row>
    <row r="77" spans="1:15" s="12" customFormat="1" x14ac:dyDescent="0.25">
      <c r="A77" s="13" t="s">
        <v>31</v>
      </c>
      <c r="B77" s="13" t="s">
        <v>0</v>
      </c>
      <c r="C77" s="13" t="s">
        <v>3</v>
      </c>
      <c r="D77" s="13" t="s">
        <v>1</v>
      </c>
      <c r="E77" s="13" t="s">
        <v>47</v>
      </c>
      <c r="F77" s="13" t="s">
        <v>2</v>
      </c>
      <c r="G77" s="13" t="s">
        <v>48</v>
      </c>
      <c r="H77" s="14"/>
      <c r="I77" s="17">
        <v>15771</v>
      </c>
      <c r="J77" s="15">
        <v>3000</v>
      </c>
      <c r="K77" s="15" t="s">
        <v>4</v>
      </c>
      <c r="L77" s="56"/>
      <c r="M77" s="54">
        <v>11.5</v>
      </c>
      <c r="N77" s="69">
        <f>L77*(3*1.2)</f>
        <v>0</v>
      </c>
      <c r="O77" s="69">
        <f t="shared" si="23"/>
        <v>0</v>
      </c>
    </row>
    <row r="78" spans="1:15" s="12" customFormat="1" x14ac:dyDescent="0.25">
      <c r="A78" s="17">
        <v>15617</v>
      </c>
      <c r="B78" s="15">
        <v>3000</v>
      </c>
      <c r="C78" s="15" t="s">
        <v>4</v>
      </c>
      <c r="D78" s="56"/>
      <c r="E78" s="54">
        <v>20.7</v>
      </c>
      <c r="F78" s="69">
        <f>ROUND(D78*1.2*B78/1000,2)</f>
        <v>0</v>
      </c>
      <c r="G78" s="69">
        <f t="shared" ref="G78" si="24">E78*F78</f>
        <v>0</v>
      </c>
      <c r="H78" s="14"/>
      <c r="I78" s="34"/>
      <c r="J78" s="34"/>
      <c r="K78" s="14"/>
      <c r="L78" s="34"/>
      <c r="M78" s="34"/>
      <c r="N78" s="36"/>
      <c r="O78" s="36"/>
    </row>
    <row r="79" spans="1:15" s="12" customFormat="1" x14ac:dyDescent="0.25">
      <c r="A79" s="34"/>
      <c r="B79" s="34"/>
      <c r="D79" s="34"/>
      <c r="E79" s="34"/>
      <c r="F79" s="36"/>
      <c r="G79" s="36"/>
      <c r="H79" s="14"/>
      <c r="I79" s="76" t="s">
        <v>45</v>
      </c>
      <c r="J79" s="77"/>
      <c r="K79" s="77"/>
      <c r="L79" s="77"/>
      <c r="M79" s="77"/>
      <c r="N79" s="77"/>
      <c r="O79" s="77"/>
    </row>
    <row r="80" spans="1:15" s="12" customFormat="1" x14ac:dyDescent="0.25">
      <c r="A80" s="81" t="s">
        <v>44</v>
      </c>
      <c r="B80" s="81"/>
      <c r="C80" s="81"/>
      <c r="D80" s="81"/>
      <c r="E80" s="81"/>
      <c r="F80" s="81"/>
      <c r="G80" s="81"/>
      <c r="H80" s="14"/>
      <c r="I80" s="13" t="s">
        <v>31</v>
      </c>
      <c r="J80" s="13" t="s">
        <v>0</v>
      </c>
      <c r="K80" s="13" t="s">
        <v>3</v>
      </c>
      <c r="L80" s="13" t="s">
        <v>1</v>
      </c>
      <c r="M80" s="13" t="s">
        <v>47</v>
      </c>
      <c r="N80" s="13" t="s">
        <v>2</v>
      </c>
      <c r="O80" s="13" t="s">
        <v>48</v>
      </c>
    </row>
    <row r="81" spans="1:15" s="12" customFormat="1" x14ac:dyDescent="0.25">
      <c r="A81" s="13" t="s">
        <v>31</v>
      </c>
      <c r="B81" s="13" t="s">
        <v>0</v>
      </c>
      <c r="C81" s="13" t="s">
        <v>3</v>
      </c>
      <c r="D81" s="13" t="s">
        <v>1</v>
      </c>
      <c r="E81" s="13" t="s">
        <v>47</v>
      </c>
      <c r="F81" s="13" t="s">
        <v>2</v>
      </c>
      <c r="G81" s="13" t="s">
        <v>48</v>
      </c>
      <c r="H81" s="14"/>
      <c r="I81" s="17">
        <v>14473</v>
      </c>
      <c r="J81" s="15">
        <v>2400</v>
      </c>
      <c r="K81" s="15" t="s">
        <v>4</v>
      </c>
      <c r="L81" s="56"/>
      <c r="M81" s="54">
        <v>18.3</v>
      </c>
      <c r="N81" s="69">
        <f>L81*(2.4*1.2)</f>
        <v>0</v>
      </c>
      <c r="O81" s="69">
        <f t="shared" ref="O81:O82" si="25">M81*N81</f>
        <v>0</v>
      </c>
    </row>
    <row r="82" spans="1:15" s="12" customFormat="1" x14ac:dyDescent="0.25">
      <c r="A82" s="17">
        <v>12636</v>
      </c>
      <c r="B82" s="15">
        <v>2400</v>
      </c>
      <c r="C82" s="15" t="s">
        <v>4</v>
      </c>
      <c r="D82" s="56"/>
      <c r="E82" s="54">
        <v>11.7</v>
      </c>
      <c r="F82" s="69">
        <f>D82*(2.4*1.2)</f>
        <v>0</v>
      </c>
      <c r="G82" s="69">
        <f t="shared" ref="G82:G84" si="26">E82*F82</f>
        <v>0</v>
      </c>
      <c r="H82" s="14"/>
      <c r="I82" s="17">
        <v>14271</v>
      </c>
      <c r="J82" s="15">
        <v>3000</v>
      </c>
      <c r="K82" s="15" t="s">
        <v>4</v>
      </c>
      <c r="L82" s="56"/>
      <c r="M82" s="54">
        <v>18.3</v>
      </c>
      <c r="N82" s="69">
        <f>L82*(3*1.2)</f>
        <v>0</v>
      </c>
      <c r="O82" s="69">
        <f t="shared" si="25"/>
        <v>0</v>
      </c>
    </row>
    <row r="83" spans="1:15" s="12" customFormat="1" x14ac:dyDescent="0.25">
      <c r="A83" s="17">
        <v>12637</v>
      </c>
      <c r="B83" s="15">
        <v>2700</v>
      </c>
      <c r="C83" s="15" t="s">
        <v>4</v>
      </c>
      <c r="D83" s="56"/>
      <c r="E83" s="54">
        <v>11.7</v>
      </c>
      <c r="F83" s="69">
        <f>D83*(2.7*1.2)</f>
        <v>0</v>
      </c>
      <c r="G83" s="69">
        <f t="shared" si="26"/>
        <v>0</v>
      </c>
      <c r="H83" s="14"/>
      <c r="I83" s="34"/>
      <c r="J83" s="34"/>
      <c r="K83" s="14"/>
      <c r="L83" s="34"/>
      <c r="M83" s="34"/>
      <c r="N83" s="36"/>
      <c r="O83" s="36"/>
    </row>
    <row r="84" spans="1:15" s="12" customFormat="1" x14ac:dyDescent="0.25">
      <c r="A84" s="17">
        <v>12638</v>
      </c>
      <c r="B84" s="15">
        <v>3000</v>
      </c>
      <c r="C84" s="15" t="s">
        <v>4</v>
      </c>
      <c r="D84" s="56"/>
      <c r="E84" s="54">
        <v>11.7</v>
      </c>
      <c r="F84" s="69">
        <f>D84*(3*1.2)</f>
        <v>0</v>
      </c>
      <c r="G84" s="69">
        <f t="shared" si="26"/>
        <v>0</v>
      </c>
      <c r="H84" s="14"/>
      <c r="I84" s="152" t="s">
        <v>83</v>
      </c>
      <c r="J84" s="153"/>
      <c r="K84" s="153"/>
      <c r="L84" s="153"/>
      <c r="M84" s="153"/>
      <c r="N84" s="153"/>
      <c r="O84" s="153"/>
    </row>
    <row r="85" spans="1:15" s="12" customFormat="1" x14ac:dyDescent="0.25">
      <c r="A85" s="17">
        <v>13846</v>
      </c>
      <c r="B85" s="15">
        <v>3600</v>
      </c>
      <c r="C85" s="15" t="s">
        <v>4</v>
      </c>
      <c r="D85" s="56"/>
      <c r="E85" s="54">
        <v>11.7</v>
      </c>
      <c r="F85" s="69">
        <f>D85*(3.6*1.2)</f>
        <v>0</v>
      </c>
      <c r="G85" s="69">
        <f>E85*F85</f>
        <v>0</v>
      </c>
      <c r="H85" s="14"/>
      <c r="I85" s="13" t="s">
        <v>31</v>
      </c>
      <c r="J85" s="13" t="s">
        <v>0</v>
      </c>
      <c r="K85" s="13" t="s">
        <v>3</v>
      </c>
      <c r="L85" s="13" t="s">
        <v>1</v>
      </c>
      <c r="M85" s="13" t="s">
        <v>47</v>
      </c>
      <c r="N85" s="13" t="s">
        <v>2</v>
      </c>
      <c r="O85" s="13" t="s">
        <v>48</v>
      </c>
    </row>
    <row r="86" spans="1:15" s="12" customFormat="1" ht="15.75" customHeight="1" x14ac:dyDescent="0.25">
      <c r="A86" s="34"/>
      <c r="B86" s="34"/>
      <c r="D86" s="34"/>
      <c r="E86" s="34"/>
      <c r="F86" s="36"/>
      <c r="G86" s="36"/>
      <c r="H86" s="14"/>
      <c r="I86" s="17">
        <v>16067</v>
      </c>
      <c r="J86" s="15">
        <v>3600</v>
      </c>
      <c r="K86" s="15" t="s">
        <v>4</v>
      </c>
      <c r="L86" s="56"/>
      <c r="M86" s="54">
        <v>5.7</v>
      </c>
      <c r="N86" s="69">
        <f>L86*(3.6*1.2)</f>
        <v>0</v>
      </c>
      <c r="O86" s="69">
        <f t="shared" ref="O86" si="27">M86*N86</f>
        <v>0</v>
      </c>
    </row>
    <row r="87" spans="1:15" s="12" customFormat="1" ht="15.75" customHeight="1" x14ac:dyDescent="0.25">
      <c r="A87" s="82" t="s">
        <v>46</v>
      </c>
      <c r="B87" s="82"/>
      <c r="C87" s="82"/>
      <c r="D87" s="82"/>
      <c r="E87" s="82"/>
      <c r="F87" s="82"/>
      <c r="G87" s="82"/>
      <c r="H87" s="14"/>
      <c r="I87" s="14"/>
      <c r="J87" s="34"/>
      <c r="K87" s="34"/>
      <c r="L87" s="34"/>
      <c r="M87" s="74"/>
      <c r="N87" s="75"/>
      <c r="O87" s="75"/>
    </row>
    <row r="88" spans="1:15" s="12" customFormat="1" ht="21" customHeight="1" x14ac:dyDescent="0.25">
      <c r="A88" s="13" t="s">
        <v>31</v>
      </c>
      <c r="B88" s="13" t="s">
        <v>0</v>
      </c>
      <c r="C88" s="13" t="s">
        <v>3</v>
      </c>
      <c r="D88" s="13" t="s">
        <v>1</v>
      </c>
      <c r="E88" s="13" t="s">
        <v>47</v>
      </c>
      <c r="F88" s="13" t="s">
        <v>2</v>
      </c>
      <c r="G88" s="13" t="s">
        <v>48</v>
      </c>
      <c r="H88" s="14"/>
      <c r="I88" s="154" t="s">
        <v>81</v>
      </c>
      <c r="J88" s="154"/>
      <c r="K88" s="155"/>
      <c r="L88" s="67" t="s">
        <v>1</v>
      </c>
      <c r="M88" s="67"/>
      <c r="N88" s="67" t="s">
        <v>2</v>
      </c>
      <c r="O88" s="67" t="s">
        <v>48</v>
      </c>
    </row>
    <row r="89" spans="1:15" s="12" customFormat="1" ht="15.75" customHeight="1" x14ac:dyDescent="0.25">
      <c r="A89" s="17">
        <v>15752</v>
      </c>
      <c r="B89" s="15">
        <v>2400</v>
      </c>
      <c r="C89" s="15" t="s">
        <v>4</v>
      </c>
      <c r="D89" s="56"/>
      <c r="E89" s="54">
        <v>11.9</v>
      </c>
      <c r="F89" s="69">
        <f>D89*(2.4*1.2)</f>
        <v>0</v>
      </c>
      <c r="G89" s="69">
        <f t="shared" ref="G89:G91" si="28">E89*F89</f>
        <v>0</v>
      </c>
      <c r="H89" s="14"/>
      <c r="I89" s="156"/>
      <c r="J89" s="156"/>
      <c r="K89" s="157"/>
      <c r="L89" s="158">
        <f>D19+D20+D21+D22+D23+D24+D25+D26+D28+D29+D30+D31+D32+D33+D37+D38+D39+D40+D41+D42+D45+D48+D49+D50+D51+D55+D56+D57+D58+D61+D62+D63+D64+D65+D68+D69+D70+D73+D74+D78+D82+D83+D84+D85+D89+D90+D91+L19+L20+L21+L22+L23+L24+L25+L26+L30+L31+L32+L35+L39+L40+L41+L42+L43+L44+L47+L48+L51+L52+L53+L54+L58+L59+L60+L61+L64+L65+L66+L67+L71+L72+L73+L76+L77+L81+L82+L86</f>
        <v>0</v>
      </c>
      <c r="M89" s="73"/>
      <c r="N89" s="158">
        <f>F19+F20+F21+F22+F23+F24+F25+F26+F28+F29+F30+F31+F32+F33+F37+F38+F39+F40+F41+F42+F45+F48+F49+F50+F51+F55+F56+F57+F58+F61+F62+F63+F64+F65+F68+F69+F70+F73+F74+F78+F82+F83+F84+F85+F89+F90+F91+N19+N20+N21+N22+N23+N24+N25+N26+N30+N31+N32+N35+N39+N40+N41+N42+N43+N44+N47+N48+N51+N52+N53+N54+N58+N59+N60+N61+N64+N65+N66+N67+N71+N72+N73+N76+N77+N81+N82+N86</f>
        <v>0</v>
      </c>
      <c r="O89" s="158">
        <f>G19+G20+G21+G22+G23+G24+G25+G26+G28+G29+G30+G31+G32+G33+G37+G38+G39+G40+G41+G42+G45+G48+G49+G50+G51+G55+G56+G57+G58+G61+G62+G63+G64+G65+G68+G69+G70+G73+G74+G78+G82+G83+G84+G85+G89+G90+G91+O19+O20+O21+O22+O23+O24+O25+O26+O30+O31+O32+O35+O39+O40+O41+O42+O43+O44+O47+O48+O51+O52+O53+O54+O58+O59+O60+O61+O64+O65+O66+O67+O71+O72+O73+O76+O77+O81+O82+O86</f>
        <v>0</v>
      </c>
    </row>
    <row r="90" spans="1:15" s="12" customFormat="1" ht="15.75" customHeight="1" x14ac:dyDescent="0.25">
      <c r="A90" s="17">
        <v>15753</v>
      </c>
      <c r="B90" s="15">
        <v>2700</v>
      </c>
      <c r="C90" s="15" t="s">
        <v>4</v>
      </c>
      <c r="D90" s="56"/>
      <c r="E90" s="54">
        <v>11.9</v>
      </c>
      <c r="F90" s="69">
        <f t="shared" ref="F90" si="29">D90*(2.7*1.2)</f>
        <v>0</v>
      </c>
      <c r="G90" s="69">
        <f t="shared" si="28"/>
        <v>0</v>
      </c>
      <c r="H90" s="14"/>
      <c r="I90" s="156"/>
      <c r="J90" s="156"/>
      <c r="K90" s="157"/>
      <c r="L90" s="159"/>
      <c r="M90" s="71"/>
      <c r="N90" s="159"/>
      <c r="O90" s="159"/>
    </row>
    <row r="91" spans="1:15" s="12" customFormat="1" x14ac:dyDescent="0.25">
      <c r="A91" s="17">
        <v>15754</v>
      </c>
      <c r="B91" s="15">
        <v>3000</v>
      </c>
      <c r="C91" s="15" t="s">
        <v>4</v>
      </c>
      <c r="D91" s="56"/>
      <c r="E91" s="54">
        <v>11.9</v>
      </c>
      <c r="F91" s="69">
        <f>D91*(3*1.2)</f>
        <v>0</v>
      </c>
      <c r="G91" s="69">
        <f t="shared" si="28"/>
        <v>0</v>
      </c>
      <c r="H91" s="14"/>
      <c r="I91" s="151" t="s">
        <v>82</v>
      </c>
      <c r="J91" s="151"/>
      <c r="K91" s="151"/>
      <c r="L91" s="151"/>
      <c r="M91" s="151"/>
      <c r="N91" s="151"/>
      <c r="O91" s="151"/>
    </row>
    <row r="92" spans="1:15" s="12" customFormat="1" x14ac:dyDescent="0.25">
      <c r="A92" s="34"/>
      <c r="B92" s="34"/>
      <c r="C92" s="34"/>
      <c r="D92" s="34"/>
      <c r="E92" s="34"/>
      <c r="F92" s="36"/>
      <c r="G92" s="36"/>
      <c r="H92" s="14"/>
      <c r="I92" s="72"/>
      <c r="J92" s="72"/>
      <c r="K92" s="72"/>
      <c r="L92" s="72"/>
      <c r="M92" s="72"/>
      <c r="N92" s="72"/>
      <c r="O92" s="72"/>
    </row>
    <row r="93" spans="1:15" s="6" customFormat="1" ht="15.6" customHeight="1" x14ac:dyDescent="0.25">
      <c r="H93" s="49"/>
      <c r="I93" s="34"/>
      <c r="J93" s="34"/>
      <c r="K93" s="14"/>
      <c r="L93" s="34"/>
      <c r="M93" s="34"/>
      <c r="N93" s="36"/>
      <c r="O93" s="36"/>
    </row>
    <row r="94" spans="1:15" s="6" customFormat="1" ht="15.6" customHeight="1" thickBot="1" x14ac:dyDescent="0.3">
      <c r="H94" s="49"/>
      <c r="I94" s="45"/>
      <c r="J94" s="47"/>
      <c r="K94" s="47"/>
      <c r="L94" s="47"/>
      <c r="M94" s="47"/>
      <c r="N94" s="46"/>
      <c r="O94" s="36"/>
    </row>
    <row r="95" spans="1:15" ht="16.5" thickBot="1" x14ac:dyDescent="0.3">
      <c r="A95" s="23"/>
      <c r="B95" s="23"/>
      <c r="C95" s="23"/>
      <c r="D95" s="24"/>
      <c r="E95" s="24"/>
      <c r="F95" s="50"/>
      <c r="G95" s="50"/>
      <c r="I95" s="6"/>
      <c r="J95" s="34"/>
      <c r="K95" s="34"/>
      <c r="L95" s="34"/>
      <c r="M95" s="34"/>
      <c r="N95" s="34"/>
      <c r="O95" s="52"/>
    </row>
    <row r="96" spans="1:15" ht="16.5" thickBot="1" x14ac:dyDescent="0.3">
      <c r="A96" s="5"/>
      <c r="B96" s="5"/>
      <c r="C96" s="5"/>
      <c r="D96" s="5"/>
      <c r="E96" s="5"/>
      <c r="F96" s="51"/>
      <c r="G96" s="51"/>
      <c r="I96" s="6"/>
      <c r="J96" s="34"/>
      <c r="K96" s="34"/>
      <c r="L96" s="34"/>
      <c r="M96" s="34"/>
      <c r="N96" s="34"/>
      <c r="O96" s="53"/>
    </row>
    <row r="97" spans="1:15" ht="16.5" thickBot="1" x14ac:dyDescent="0.3">
      <c r="A97" s="5"/>
      <c r="B97" s="5"/>
      <c r="C97" s="5"/>
      <c r="D97" s="5"/>
      <c r="E97" s="5"/>
      <c r="F97" s="51"/>
      <c r="G97" s="51"/>
      <c r="O97" s="50"/>
    </row>
    <row r="98" spans="1:15" x14ac:dyDescent="0.25">
      <c r="A98" s="5"/>
      <c r="B98" s="5"/>
      <c r="C98" s="5"/>
      <c r="D98" s="5"/>
      <c r="E98" s="5"/>
      <c r="F98" s="51"/>
      <c r="G98" s="51"/>
      <c r="O98" s="51"/>
    </row>
    <row r="99" spans="1:15" x14ac:dyDescent="0.25">
      <c r="A99" s="5"/>
      <c r="B99" s="5"/>
      <c r="C99" s="5"/>
      <c r="D99" s="5"/>
      <c r="E99" s="5"/>
      <c r="F99" s="51"/>
      <c r="G99" s="51"/>
      <c r="O99" s="51"/>
    </row>
    <row r="100" spans="1:15" x14ac:dyDescent="0.25">
      <c r="A100" s="5"/>
      <c r="B100" s="5"/>
      <c r="C100" s="5"/>
      <c r="D100" s="5"/>
      <c r="E100" s="5"/>
      <c r="F100" s="51"/>
      <c r="G100" s="51"/>
      <c r="O100" s="51"/>
    </row>
    <row r="101" spans="1:15" x14ac:dyDescent="0.25">
      <c r="A101" s="5"/>
      <c r="B101" s="5"/>
      <c r="C101" s="5"/>
      <c r="D101" s="5"/>
      <c r="E101" s="5"/>
      <c r="F101" s="5"/>
      <c r="G101" s="5"/>
      <c r="O101" s="51"/>
    </row>
    <row r="102" spans="1:15" x14ac:dyDescent="0.25">
      <c r="O102" s="51"/>
    </row>
  </sheetData>
  <sheetProtection formatCells="0" formatColumns="0" formatRows="0" insertColumns="0" insertRows="0" insertHyperlinks="0" deleteColumns="0" deleteRows="0" sort="0" autoFilter="0" pivotTables="0"/>
  <mergeCells count="58">
    <mergeCell ref="I91:O91"/>
    <mergeCell ref="I84:O84"/>
    <mergeCell ref="I88:K90"/>
    <mergeCell ref="L89:L90"/>
    <mergeCell ref="N89:N90"/>
    <mergeCell ref="O89:O90"/>
    <mergeCell ref="A3:O4"/>
    <mergeCell ref="A1:O1"/>
    <mergeCell ref="A59:G59"/>
    <mergeCell ref="A53:G53"/>
    <mergeCell ref="A46:G46"/>
    <mergeCell ref="A43:G43"/>
    <mergeCell ref="I45:O45"/>
    <mergeCell ref="I56:O56"/>
    <mergeCell ref="I49:O49"/>
    <mergeCell ref="A17:G17"/>
    <mergeCell ref="I17:O17"/>
    <mergeCell ref="A7:K7"/>
    <mergeCell ref="I28:O28"/>
    <mergeCell ref="I33:O33"/>
    <mergeCell ref="A5:K5"/>
    <mergeCell ref="A6:O6"/>
    <mergeCell ref="B9:C9"/>
    <mergeCell ref="A8:G8"/>
    <mergeCell ref="F9:G9"/>
    <mergeCell ref="I8:O8"/>
    <mergeCell ref="J9:K9"/>
    <mergeCell ref="D9:E9"/>
    <mergeCell ref="L9:N9"/>
    <mergeCell ref="D10:E10"/>
    <mergeCell ref="D11:E11"/>
    <mergeCell ref="I11:O11"/>
    <mergeCell ref="I37:O37"/>
    <mergeCell ref="A35:G35"/>
    <mergeCell ref="B12:C12"/>
    <mergeCell ref="A13:A15"/>
    <mergeCell ref="D12:E12"/>
    <mergeCell ref="F12:G12"/>
    <mergeCell ref="B10:C10"/>
    <mergeCell ref="B11:C11"/>
    <mergeCell ref="K12:O13"/>
    <mergeCell ref="J10:K10"/>
    <mergeCell ref="L10:N10"/>
    <mergeCell ref="F10:G10"/>
    <mergeCell ref="F11:G11"/>
    <mergeCell ref="K14:O15"/>
    <mergeCell ref="I14:J15"/>
    <mergeCell ref="A66:G66"/>
    <mergeCell ref="B13:G15"/>
    <mergeCell ref="I62:O62"/>
    <mergeCell ref="I12:J13"/>
    <mergeCell ref="I79:O79"/>
    <mergeCell ref="I74:O74"/>
    <mergeCell ref="I69:O69"/>
    <mergeCell ref="A80:G80"/>
    <mergeCell ref="A87:G87"/>
    <mergeCell ref="A76:G76"/>
    <mergeCell ref="A71:G71"/>
  </mergeCells>
  <dataValidations count="1">
    <dataValidation type="list" allowBlank="1" showInputMessage="1" showErrorMessage="1" prompt="Select sheet edge profile" sqref="B34" xr:uid="{00000000-0002-0000-0100-000000000000}">
      <formula1>#REF!</formula1>
    </dataValidation>
  </dataValidations>
  <printOptions horizontalCentered="1" verticalCentered="1"/>
  <pageMargins left="0.19685039370078741" right="0.19685039370078741" top="0.15748031496062992" bottom="0.15748031496062992" header="0" footer="0.31496062992125984"/>
  <pageSetup paperSize="9" scale="47" orientation="portrait" r:id="rId1"/>
  <headerFooter>
    <oddFooter>&amp;LVERSION: 3
DATE: 19/4/23&amp;C&amp;"-,Bold"&amp;14SEND TO YOUR MERCHANT WHEN COMPLETE&amp;R&amp;14&amp;N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Select From Drop Down List" prompt="Please Note: GIB Deliver to Site Serivces only available in Auckland, Tauranga, Hamilton, Wellington and Christchurch._x000a_GIB Ex Works pick up only available in Wellington and Christchurch. " xr:uid="{5DD7DC59-1D76-4A4A-AFBF-705BE0882B66}">
          <x14:formula1>
            <xm:f>Sheet2!$A$50:$A$54</xm:f>
          </x14:formula1>
          <xm:sqref>F10:G10</xm:sqref>
        </x14:dataValidation>
        <x14:dataValidation type="list" allowBlank="1" showInputMessage="1" showErrorMessage="1" promptTitle="Select From Drop Down List" prompt="Please Note: All DTS services are subject to service availablity.  " xr:uid="{42899367-079E-4012-8B22-E26E98B911C1}">
          <x14:formula1>
            <xm:f>Sheet2!$G$34:$G$40</xm:f>
          </x14:formula1>
          <xm:sqref>J9:K9</xm:sqref>
        </x14:dataValidation>
        <x14:dataValidation type="list" allowBlank="1" showInputMessage="1" showErrorMessage="1" promptTitle="Select From Drop Down List" prompt="Please Note: Site inspections are required for all specialised deliver service requests including extra labour. " xr:uid="{1B555EA9-0579-468D-B15F-B0097D79AE2D}">
          <x14:formula1>
            <xm:f>Sheet2!$D$47:$D$48</xm:f>
          </x14:formula1>
          <xm:sqref>O10</xm:sqref>
        </x14:dataValidation>
        <x14:dataValidation type="list" allowBlank="1" showInputMessage="1" showErrorMessage="1" promptTitle="Select From Drop Down List" xr:uid="{A775B341-B6BF-4AB8-A591-C039A1DD2501}">
          <x14:formula1>
            <xm:f>Sheet2!$D$33:$D$37</xm:f>
          </x14:formula1>
          <xm:sqref>J10:K10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G66"/>
  <sheetViews>
    <sheetView topLeftCell="A25" workbookViewId="0">
      <selection activeCell="P32" sqref="P32"/>
    </sheetView>
  </sheetViews>
  <sheetFormatPr defaultRowHeight="15" x14ac:dyDescent="0.25"/>
  <cols>
    <col min="1" max="1" width="11.85546875" customWidth="1"/>
    <col min="3" max="3" width="10.140625" bestFit="1" customWidth="1"/>
  </cols>
  <sheetData>
    <row r="1" spans="1:5" x14ac:dyDescent="0.25">
      <c r="A1" s="22" t="s">
        <v>8</v>
      </c>
    </row>
    <row r="2" spans="1:5" ht="15.75" x14ac:dyDescent="0.25">
      <c r="B2" s="5" t="s">
        <v>4</v>
      </c>
    </row>
    <row r="3" spans="1:5" ht="16.5" thickBot="1" x14ac:dyDescent="0.3">
      <c r="B3" s="5" t="s">
        <v>5</v>
      </c>
    </row>
    <row r="4" spans="1:5" x14ac:dyDescent="0.25">
      <c r="A4" s="163" t="s">
        <v>7</v>
      </c>
      <c r="B4" s="164"/>
      <c r="C4" s="164"/>
      <c r="D4" s="164"/>
      <c r="E4" s="165"/>
    </row>
    <row r="5" spans="1:5" x14ac:dyDescent="0.25">
      <c r="A5" s="1">
        <v>2400</v>
      </c>
      <c r="B5" s="2" t="s">
        <v>4</v>
      </c>
      <c r="C5" s="2" t="str">
        <f>A5&amp;B5</f>
        <v>2400TETE</v>
      </c>
      <c r="D5" s="2">
        <v>11535</v>
      </c>
    </row>
    <row r="6" spans="1:5" x14ac:dyDescent="0.25">
      <c r="A6" s="1">
        <v>2400</v>
      </c>
      <c r="B6" s="3" t="s">
        <v>5</v>
      </c>
      <c r="C6" s="2" t="str">
        <f t="shared" ref="C6:C18" si="0">A6&amp;B6</f>
        <v>2400TESE</v>
      </c>
      <c r="D6" s="2">
        <v>12480</v>
      </c>
    </row>
    <row r="7" spans="1:5" x14ac:dyDescent="0.25">
      <c r="A7" s="1">
        <v>2700</v>
      </c>
      <c r="B7" s="2" t="s">
        <v>4</v>
      </c>
      <c r="C7" s="2" t="str">
        <f>A7&amp;B7</f>
        <v>2700TETE</v>
      </c>
      <c r="D7" s="2">
        <v>11537</v>
      </c>
    </row>
    <row r="8" spans="1:5" x14ac:dyDescent="0.25">
      <c r="A8" s="1">
        <v>3000</v>
      </c>
      <c r="B8" s="2" t="s">
        <v>4</v>
      </c>
      <c r="C8" s="2" t="str">
        <f t="shared" si="0"/>
        <v>3000TETE</v>
      </c>
      <c r="D8" s="2">
        <v>11538</v>
      </c>
    </row>
    <row r="9" spans="1:5" x14ac:dyDescent="0.25">
      <c r="A9" s="1">
        <v>3300</v>
      </c>
      <c r="B9" s="2" t="s">
        <v>4</v>
      </c>
      <c r="C9" s="2" t="str">
        <f t="shared" si="0"/>
        <v>3300TETE</v>
      </c>
      <c r="D9" s="2">
        <v>11539</v>
      </c>
    </row>
    <row r="10" spans="1:5" x14ac:dyDescent="0.25">
      <c r="A10" s="1">
        <v>3000</v>
      </c>
      <c r="B10" s="3" t="s">
        <v>5</v>
      </c>
      <c r="C10" s="2" t="str">
        <f t="shared" si="0"/>
        <v>3000TESE</v>
      </c>
      <c r="D10" s="2">
        <v>12482</v>
      </c>
    </row>
    <row r="11" spans="1:5" x14ac:dyDescent="0.25">
      <c r="A11" s="1">
        <v>3600</v>
      </c>
      <c r="B11" s="2" t="s">
        <v>4</v>
      </c>
      <c r="C11" s="2" t="str">
        <f t="shared" si="0"/>
        <v>3600TETE</v>
      </c>
      <c r="D11" s="2">
        <v>11540</v>
      </c>
    </row>
    <row r="12" spans="1:5" x14ac:dyDescent="0.25">
      <c r="A12" s="1">
        <v>3600</v>
      </c>
      <c r="B12" s="3" t="s">
        <v>5</v>
      </c>
      <c r="C12" s="2" t="str">
        <f t="shared" si="0"/>
        <v>3600TESE</v>
      </c>
      <c r="D12" s="2">
        <v>12484</v>
      </c>
    </row>
    <row r="13" spans="1:5" x14ac:dyDescent="0.25">
      <c r="A13" s="1">
        <v>4200</v>
      </c>
      <c r="B13" s="2" t="s">
        <v>4</v>
      </c>
      <c r="C13" s="2" t="str">
        <f t="shared" si="0"/>
        <v>4200TETE</v>
      </c>
      <c r="D13" s="2">
        <v>11542</v>
      </c>
    </row>
    <row r="14" spans="1:5" x14ac:dyDescent="0.25">
      <c r="A14" s="4">
        <v>4200</v>
      </c>
      <c r="B14" s="3" t="s">
        <v>5</v>
      </c>
      <c r="C14" s="2" t="str">
        <f t="shared" si="0"/>
        <v>4200TESE</v>
      </c>
      <c r="D14" s="2">
        <v>12486</v>
      </c>
    </row>
    <row r="15" spans="1:5" x14ac:dyDescent="0.25">
      <c r="A15" s="1">
        <v>4800</v>
      </c>
      <c r="B15" s="2" t="s">
        <v>4</v>
      </c>
      <c r="C15" s="2" t="str">
        <f t="shared" si="0"/>
        <v>4800TETE</v>
      </c>
      <c r="D15" s="2">
        <v>11543</v>
      </c>
    </row>
    <row r="16" spans="1:5" x14ac:dyDescent="0.25">
      <c r="A16" s="4">
        <v>4800</v>
      </c>
      <c r="B16" s="3" t="s">
        <v>5</v>
      </c>
      <c r="C16" s="2" t="str">
        <f t="shared" si="0"/>
        <v>4800TESE</v>
      </c>
      <c r="D16" s="2">
        <v>12487</v>
      </c>
    </row>
    <row r="17" spans="1:7" x14ac:dyDescent="0.25">
      <c r="A17" s="1">
        <v>6000</v>
      </c>
      <c r="B17" s="2" t="s">
        <v>4</v>
      </c>
      <c r="C17" s="2" t="str">
        <f t="shared" si="0"/>
        <v>6000TETE</v>
      </c>
      <c r="D17" s="2">
        <v>12672</v>
      </c>
    </row>
    <row r="18" spans="1:7" x14ac:dyDescent="0.25">
      <c r="A18" s="1">
        <v>6000</v>
      </c>
      <c r="B18" s="2" t="s">
        <v>5</v>
      </c>
      <c r="C18" s="2" t="str">
        <f t="shared" si="0"/>
        <v>6000TESE</v>
      </c>
      <c r="D18" s="2">
        <v>13816</v>
      </c>
    </row>
    <row r="19" spans="1:7" ht="15.75" thickBot="1" x14ac:dyDescent="0.3"/>
    <row r="20" spans="1:7" ht="18.75" x14ac:dyDescent="0.25">
      <c r="A20" s="160" t="s">
        <v>6</v>
      </c>
      <c r="B20" s="161"/>
      <c r="C20" s="161"/>
      <c r="D20" s="161"/>
      <c r="E20" s="162"/>
    </row>
    <row r="22" spans="1:7" x14ac:dyDescent="0.25">
      <c r="A22" s="1">
        <v>4800</v>
      </c>
      <c r="B22" s="2" t="s">
        <v>4</v>
      </c>
      <c r="C22" s="2" t="str">
        <f t="shared" ref="C22:C23" si="1">A22&amp;B22</f>
        <v>4800TETE</v>
      </c>
      <c r="D22" s="2">
        <v>15058</v>
      </c>
    </row>
    <row r="23" spans="1:7" x14ac:dyDescent="0.25">
      <c r="A23" s="1">
        <v>4800</v>
      </c>
      <c r="B23" s="2" t="s">
        <v>5</v>
      </c>
      <c r="C23" s="2" t="str">
        <f t="shared" si="1"/>
        <v>4800TESE</v>
      </c>
      <c r="D23" s="2">
        <v>15059</v>
      </c>
    </row>
    <row r="25" spans="1:7" ht="15.75" thickBot="1" x14ac:dyDescent="0.3"/>
    <row r="26" spans="1:7" ht="18.75" x14ac:dyDescent="0.25">
      <c r="A26" s="166" t="s">
        <v>36</v>
      </c>
      <c r="B26" s="167"/>
      <c r="C26" s="167"/>
      <c r="D26" s="167"/>
      <c r="E26" s="168"/>
    </row>
    <row r="28" spans="1:7" x14ac:dyDescent="0.25">
      <c r="A28" s="1">
        <v>2400</v>
      </c>
      <c r="B28" s="2" t="s">
        <v>4</v>
      </c>
      <c r="C28" s="2" t="str">
        <f>A28&amp;B28</f>
        <v>2400TETE</v>
      </c>
      <c r="D28" s="2">
        <v>12556</v>
      </c>
    </row>
    <row r="29" spans="1:7" x14ac:dyDescent="0.25">
      <c r="A29" s="1">
        <v>2400</v>
      </c>
      <c r="B29" s="2" t="s">
        <v>5</v>
      </c>
      <c r="C29" s="2" t="str">
        <f t="shared" ref="C29" si="2">A29&amp;B29</f>
        <v>2400TESE</v>
      </c>
      <c r="D29" s="2">
        <v>15788</v>
      </c>
    </row>
    <row r="32" spans="1:7" x14ac:dyDescent="0.25">
      <c r="A32" s="22" t="s">
        <v>9</v>
      </c>
      <c r="D32" s="22" t="s">
        <v>10</v>
      </c>
      <c r="G32" t="s">
        <v>72</v>
      </c>
    </row>
    <row r="33" spans="1:7" x14ac:dyDescent="0.25">
      <c r="A33" s="22"/>
      <c r="D33" s="22"/>
    </row>
    <row r="34" spans="1:7" x14ac:dyDescent="0.25">
      <c r="A34" s="22"/>
      <c r="D34" t="s">
        <v>32</v>
      </c>
    </row>
    <row r="35" spans="1:7" x14ac:dyDescent="0.25">
      <c r="A35" t="s">
        <v>56</v>
      </c>
      <c r="D35" t="s">
        <v>33</v>
      </c>
      <c r="G35" t="s">
        <v>76</v>
      </c>
    </row>
    <row r="36" spans="1:7" x14ac:dyDescent="0.25">
      <c r="A36" s="57" t="s">
        <v>57</v>
      </c>
      <c r="D36" t="s">
        <v>34</v>
      </c>
      <c r="G36" t="s">
        <v>73</v>
      </c>
    </row>
    <row r="37" spans="1:7" x14ac:dyDescent="0.25">
      <c r="A37" t="s">
        <v>58</v>
      </c>
      <c r="D37" t="s">
        <v>35</v>
      </c>
      <c r="G37" t="s">
        <v>77</v>
      </c>
    </row>
    <row r="38" spans="1:7" x14ac:dyDescent="0.25">
      <c r="G38" t="s">
        <v>78</v>
      </c>
    </row>
    <row r="39" spans="1:7" x14ac:dyDescent="0.25">
      <c r="G39" t="s">
        <v>75</v>
      </c>
    </row>
    <row r="40" spans="1:7" x14ac:dyDescent="0.25">
      <c r="G40" t="s">
        <v>74</v>
      </c>
    </row>
    <row r="44" spans="1:7" x14ac:dyDescent="0.25">
      <c r="A44" s="21"/>
    </row>
    <row r="45" spans="1:7" x14ac:dyDescent="0.25">
      <c r="A45" s="28"/>
    </row>
    <row r="46" spans="1:7" x14ac:dyDescent="0.25">
      <c r="A46" s="21" t="s">
        <v>23</v>
      </c>
    </row>
    <row r="47" spans="1:7" x14ac:dyDescent="0.25">
      <c r="A47" s="21" t="s">
        <v>24</v>
      </c>
      <c r="D47" t="s">
        <v>79</v>
      </c>
    </row>
    <row r="48" spans="1:7" x14ac:dyDescent="0.25">
      <c r="D48" t="s">
        <v>80</v>
      </c>
    </row>
    <row r="49" spans="1:3" x14ac:dyDescent="0.25">
      <c r="A49" t="s">
        <v>25</v>
      </c>
    </row>
    <row r="51" spans="1:3" x14ac:dyDescent="0.25">
      <c r="A51" t="s">
        <v>26</v>
      </c>
    </row>
    <row r="52" spans="1:3" x14ac:dyDescent="0.25">
      <c r="A52" t="s">
        <v>27</v>
      </c>
    </row>
    <row r="53" spans="1:3" x14ac:dyDescent="0.25">
      <c r="A53" t="s">
        <v>28</v>
      </c>
    </row>
    <row r="54" spans="1:3" x14ac:dyDescent="0.25">
      <c r="A54" t="s">
        <v>29</v>
      </c>
    </row>
    <row r="57" spans="1:3" x14ac:dyDescent="0.25">
      <c r="A57" t="s">
        <v>30</v>
      </c>
    </row>
    <row r="59" spans="1:3" x14ac:dyDescent="0.25">
      <c r="A59">
        <v>2400</v>
      </c>
      <c r="C59">
        <v>2400</v>
      </c>
    </row>
    <row r="60" spans="1:3" x14ac:dyDescent="0.25">
      <c r="A60">
        <v>3000</v>
      </c>
      <c r="C60">
        <v>2700</v>
      </c>
    </row>
    <row r="61" spans="1:3" x14ac:dyDescent="0.25">
      <c r="A61">
        <v>3600</v>
      </c>
      <c r="C61">
        <v>3000</v>
      </c>
    </row>
    <row r="62" spans="1:3" x14ac:dyDescent="0.25">
      <c r="A62">
        <v>4200</v>
      </c>
      <c r="C62">
        <v>3300</v>
      </c>
    </row>
    <row r="63" spans="1:3" x14ac:dyDescent="0.25">
      <c r="A63">
        <v>4800</v>
      </c>
      <c r="C63">
        <v>3600</v>
      </c>
    </row>
    <row r="64" spans="1:3" x14ac:dyDescent="0.25">
      <c r="A64">
        <v>6000</v>
      </c>
      <c r="C64">
        <v>4200</v>
      </c>
    </row>
    <row r="65" spans="3:3" x14ac:dyDescent="0.25">
      <c r="C65">
        <v>4800</v>
      </c>
    </row>
    <row r="66" spans="3:3" x14ac:dyDescent="0.25">
      <c r="C66">
        <v>6000</v>
      </c>
    </row>
  </sheetData>
  <mergeCells count="3">
    <mergeCell ref="A20:E20"/>
    <mergeCell ref="A4:E4"/>
    <mergeCell ref="A26:E26"/>
  </mergeCells>
  <dataValidations count="1">
    <dataValidation type="list" allowBlank="1" showInputMessage="1" showErrorMessage="1" sqref="B5" xr:uid="{00000000-0002-0000-0200-000000000000}">
      <formula1>$B$2:$B$3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GIB Plasterboard Order Form</vt:lpstr>
      <vt:lpstr>Sheet2</vt:lpstr>
      <vt:lpstr>'GIB Plasterboard Order Form'!Print_Area</vt:lpstr>
    </vt:vector>
  </TitlesOfParts>
  <Company>Winstone Wallboards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White (WWBAKL)</dc:creator>
  <cp:lastModifiedBy>Sarah Joblin (WWB)</cp:lastModifiedBy>
  <cp:lastPrinted>2025-03-10T20:51:40Z</cp:lastPrinted>
  <dcterms:created xsi:type="dcterms:W3CDTF">2014-06-26T07:32:49Z</dcterms:created>
  <dcterms:modified xsi:type="dcterms:W3CDTF">2025-03-10T20:57:36Z</dcterms:modified>
</cp:coreProperties>
</file>